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RKI\OneDrive\Bureau\Anciennes données de Firefox\JCB\ALL DIY\"/>
    </mc:Choice>
  </mc:AlternateContent>
  <xr:revisionPtr revIDLastSave="0" documentId="13_ncr:1_{2007C243-E1C9-49FD-A886-9F179AEBEEDB}" xr6:coauthVersionLast="47" xr6:coauthVersionMax="47" xr10:uidLastSave="{00000000-0000-0000-0000-000000000000}"/>
  <bookViews>
    <workbookView xWindow="-108" yWindow="-108" windowWidth="23256" windowHeight="12456" tabRatio="737" firstSheet="1" activeTab="1" xr2:uid="{00000000-000D-0000-FFFF-FFFF00000000}"/>
  </bookViews>
  <sheets>
    <sheet name="2016" sheetId="16" state="hidden" r:id="rId1"/>
    <sheet name="Sud" sheetId="17" r:id="rId2"/>
    <sheet name="Internet" sheetId="18" r:id="rId3"/>
    <sheet name="Tarifs Habitation" sheetId="11" r:id="rId4"/>
    <sheet name="Tarifs Partenaires Habitation" sheetId="13" r:id="rId5"/>
    <sheet name="Tarifs Partenaires Tertiaires" sheetId="14" r:id="rId6"/>
    <sheet name="tarifs accessibilité handicapés" sheetId="15" r:id="rId7"/>
    <sheet name="Tarif Michel" sheetId="1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9" l="1"/>
  <c r="B25" i="19"/>
  <c r="L15" i="18"/>
  <c r="L14" i="18"/>
  <c r="G14" i="18"/>
  <c r="H26" i="18" s="1"/>
  <c r="F14" i="18"/>
  <c r="E14" i="18"/>
  <c r="D14" i="18"/>
  <c r="C14" i="18"/>
  <c r="B14" i="18"/>
  <c r="L13" i="18"/>
  <c r="I13" i="18"/>
  <c r="L12" i="18"/>
  <c r="J12" i="18"/>
  <c r="L11" i="18"/>
  <c r="I11" i="18"/>
  <c r="L10" i="18"/>
  <c r="I10" i="18"/>
  <c r="L9" i="18"/>
  <c r="I9" i="18"/>
  <c r="A9" i="18"/>
  <c r="L8" i="18"/>
  <c r="I8" i="18"/>
  <c r="L7" i="18"/>
  <c r="I7" i="18"/>
  <c r="A7" i="18"/>
  <c r="I6" i="18"/>
  <c r="I5" i="18"/>
  <c r="I14" i="18" s="1"/>
  <c r="A5" i="18"/>
  <c r="T4" i="18"/>
  <c r="T3" i="18"/>
  <c r="T2" i="18"/>
  <c r="L15" i="17"/>
  <c r="L14" i="17"/>
  <c r="G14" i="17"/>
  <c r="H26" i="17" s="1"/>
  <c r="F14" i="17"/>
  <c r="E14" i="17"/>
  <c r="D14" i="17"/>
  <c r="C14" i="17"/>
  <c r="B14" i="17"/>
  <c r="L13" i="17"/>
  <c r="I13" i="17"/>
  <c r="L12" i="17"/>
  <c r="J12" i="17"/>
  <c r="L11" i="17"/>
  <c r="I11" i="17"/>
  <c r="L10" i="17"/>
  <c r="I10" i="17"/>
  <c r="L9" i="17"/>
  <c r="I9" i="17"/>
  <c r="A9" i="17"/>
  <c r="L8" i="17"/>
  <c r="I8" i="17"/>
  <c r="L7" i="17"/>
  <c r="I7" i="17"/>
  <c r="A7" i="17"/>
  <c r="I6" i="17"/>
  <c r="I5" i="17"/>
  <c r="A5" i="17"/>
  <c r="T4" i="17"/>
  <c r="T3" i="17"/>
  <c r="T2" i="17"/>
  <c r="L15" i="16"/>
  <c r="L14" i="16"/>
  <c r="G14" i="16"/>
  <c r="H26" i="16"/>
  <c r="F14" i="16"/>
  <c r="E14" i="16"/>
  <c r="D14" i="16"/>
  <c r="C14" i="16"/>
  <c r="B14" i="16"/>
  <c r="L13" i="16"/>
  <c r="I13" i="16"/>
  <c r="L12" i="16"/>
  <c r="J12" i="16"/>
  <c r="L11" i="16"/>
  <c r="I11" i="16"/>
  <c r="L10" i="16"/>
  <c r="I10" i="16"/>
  <c r="L9" i="16"/>
  <c r="I9" i="16"/>
  <c r="A9" i="16"/>
  <c r="L8" i="16"/>
  <c r="I8" i="16"/>
  <c r="L7" i="16"/>
  <c r="I7" i="16"/>
  <c r="A7" i="16"/>
  <c r="I6" i="16"/>
  <c r="I14" i="16" s="1"/>
  <c r="I5" i="16"/>
  <c r="A5" i="16"/>
  <c r="T4" i="16"/>
  <c r="T3" i="16"/>
  <c r="T2" i="16"/>
  <c r="L13" i="11"/>
  <c r="L14" i="11"/>
  <c r="L12" i="11"/>
  <c r="I44" i="15"/>
  <c r="A9" i="11"/>
  <c r="J12" i="11"/>
  <c r="L15" i="11"/>
  <c r="G14" i="11"/>
  <c r="H26" i="11"/>
  <c r="F14" i="11"/>
  <c r="E14" i="11"/>
  <c r="D14" i="11"/>
  <c r="C14" i="11"/>
  <c r="B14" i="11"/>
  <c r="I13" i="11"/>
  <c r="L11" i="11"/>
  <c r="I11" i="11"/>
  <c r="L10" i="11"/>
  <c r="I10" i="11"/>
  <c r="L9" i="11"/>
  <c r="I9" i="11"/>
  <c r="L8" i="11"/>
  <c r="I8" i="11"/>
  <c r="L7" i="11"/>
  <c r="I7" i="11"/>
  <c r="A7" i="11"/>
  <c r="I6" i="11"/>
  <c r="I5" i="11"/>
  <c r="I14" i="11" s="1"/>
  <c r="A5" i="11"/>
  <c r="T4" i="11"/>
  <c r="T3" i="11"/>
  <c r="T2" i="11"/>
  <c r="B17" i="11"/>
  <c r="B17" i="18"/>
  <c r="B17" i="16"/>
  <c r="I14" i="17" l="1"/>
  <c r="E15" i="17" s="1"/>
  <c r="B17" i="17"/>
  <c r="B15" i="16"/>
  <c r="F15" i="16"/>
  <c r="E15" i="16"/>
  <c r="G15" i="16"/>
  <c r="I26" i="16" s="1"/>
  <c r="C15" i="16"/>
  <c r="B16" i="16"/>
  <c r="G27" i="16" s="1"/>
  <c r="D15" i="16"/>
  <c r="G15" i="18"/>
  <c r="I26" i="18" s="1"/>
  <c r="E15" i="18"/>
  <c r="B15" i="18"/>
  <c r="C15" i="18"/>
  <c r="F15" i="18"/>
  <c r="D15" i="18"/>
  <c r="B16" i="18"/>
  <c r="G27" i="18" s="1"/>
  <c r="D15" i="11"/>
  <c r="B15" i="11"/>
  <c r="E15" i="11"/>
  <c r="C15" i="11"/>
  <c r="G15" i="11"/>
  <c r="I26" i="11" s="1"/>
  <c r="B16" i="11"/>
  <c r="G27" i="11" s="1"/>
  <c r="F15" i="11"/>
  <c r="G15" i="17" l="1"/>
  <c r="I26" i="17" s="1"/>
  <c r="B15" i="17"/>
  <c r="D15" i="17"/>
  <c r="C15" i="17"/>
  <c r="F15" i="17"/>
  <c r="B16" i="17"/>
  <c r="G27" i="17" s="1"/>
</calcChain>
</file>

<file path=xl/sharedStrings.xml><?xml version="1.0" encoding="utf-8"?>
<sst xmlns="http://schemas.openxmlformats.org/spreadsheetml/2006/main" count="331" uniqueCount="98">
  <si>
    <t>Moins de 35 m²</t>
  </si>
  <si>
    <t>De 36 à 50 m²</t>
  </si>
  <si>
    <t>De 51 à 80 m²</t>
  </si>
  <si>
    <t>De 81 à 120 m²</t>
  </si>
  <si>
    <t>De 121 à 180 m²</t>
  </si>
  <si>
    <t>De 181 à 250 m²</t>
  </si>
  <si>
    <t xml:space="preserve">      Termites</t>
  </si>
  <si>
    <t xml:space="preserve">      Plomb</t>
  </si>
  <si>
    <t xml:space="preserve">      Diagnostic gaz</t>
  </si>
  <si>
    <t xml:space="preserve">      Electricité</t>
  </si>
  <si>
    <t>Total par diagnostic en fonction de la superficie annoncé</t>
  </si>
  <si>
    <t>Total remise incluse</t>
  </si>
  <si>
    <t>Remise commerciale de :</t>
  </si>
  <si>
    <t>- Vente</t>
  </si>
  <si>
    <t>- Maison / Appartement</t>
  </si>
  <si>
    <t>- Oui</t>
  </si>
  <si>
    <t>- Location</t>
  </si>
  <si>
    <t>- Locaux commerciaux, industriels…</t>
  </si>
  <si>
    <t>- Non</t>
  </si>
  <si>
    <t>- Après 1er Juillet 1997</t>
  </si>
  <si>
    <t>Loi carrez</t>
  </si>
  <si>
    <t>Termites</t>
  </si>
  <si>
    <t xml:space="preserve">     Amiante</t>
  </si>
  <si>
    <t xml:space="preserve">     Plomb</t>
  </si>
  <si>
    <t xml:space="preserve">  DPE</t>
  </si>
  <si>
    <t xml:space="preserve">    Gaz</t>
  </si>
  <si>
    <t>ERNT</t>
  </si>
  <si>
    <t xml:space="preserve">     Electricité</t>
  </si>
  <si>
    <t>Remise commerciale :</t>
  </si>
  <si>
    <t>En % :</t>
  </si>
  <si>
    <t>Prorata surfaces en m² :</t>
  </si>
  <si>
    <t>Tarifs</t>
  </si>
  <si>
    <t>2 diags</t>
  </si>
  <si>
    <t>3 diags</t>
  </si>
  <si>
    <t>4 diags</t>
  </si>
  <si>
    <t>5 diags</t>
  </si>
  <si>
    <t>6 diags</t>
  </si>
  <si>
    <t>7 diags</t>
  </si>
  <si>
    <t>8 diags</t>
  </si>
  <si>
    <t>Parametres termites :</t>
  </si>
  <si>
    <t>Indiquez la couleur de la case termites en fonction de votre secteur :</t>
  </si>
  <si>
    <t>VERT</t>
  </si>
  <si>
    <t>: TOUTES les villes alentours sont soumises à la recherche de Termites</t>
  </si>
  <si>
    <t>ORANGE</t>
  </si>
  <si>
    <t>: CERTAINES des villes alentours sont soumises à la recherche de Termites</t>
  </si>
  <si>
    <t>ROUGE</t>
  </si>
  <si>
    <t>: AUCUNE des villes alentours n'est soumises à la recherche de Termites</t>
  </si>
  <si>
    <t>1 diag</t>
  </si>
  <si>
    <t>Tarif avec remise</t>
  </si>
  <si>
    <t>Déplacement</t>
  </si>
  <si>
    <t>Tarif Forfaitaire</t>
  </si>
  <si>
    <t>De 0 à 50 km</t>
  </si>
  <si>
    <t>De 50 à 100 km</t>
  </si>
  <si>
    <t>De 100 à 150 km</t>
  </si>
  <si>
    <t>Configuration :</t>
  </si>
  <si>
    <t xml:space="preserve">      DPE - Après 1948 (3 CL)</t>
  </si>
  <si>
    <t>- Avant 1948</t>
  </si>
  <si>
    <t>- Entre 1948 et 01/07/7997</t>
  </si>
  <si>
    <t xml:space="preserve">      Etat des Risques Naturels, Miniers &amp; Technologiques</t>
  </si>
  <si>
    <t>Rappel : L'ERNMT ne rentre pas en compte dans le calcul du nombre de diagnostics pour les remises commerciales</t>
  </si>
  <si>
    <t>* Pour personnaliser le tarif d'un devis automatique tapper *** suivi du tarif souhaité après le NOM. Ex : FINIELS***350</t>
  </si>
  <si>
    <t>prestation_type :</t>
  </si>
  <si>
    <t>annee_construction=</t>
  </si>
  <si>
    <t>libelle_type=</t>
  </si>
  <si>
    <t>a</t>
  </si>
  <si>
    <t>Type</t>
  </si>
  <si>
    <t>Copro</t>
  </si>
  <si>
    <t>Elec</t>
  </si>
  <si>
    <t>gaz</t>
  </si>
  <si>
    <t>Date</t>
  </si>
  <si>
    <t>Presta</t>
  </si>
  <si>
    <t>Diagnostics</t>
  </si>
  <si>
    <t>T1</t>
  </si>
  <si>
    <t>T2/T3</t>
  </si>
  <si>
    <t>T4/T5</t>
  </si>
  <si>
    <t>T6/T7</t>
  </si>
  <si>
    <t>F2/F3</t>
  </si>
  <si>
    <t>F4/F5</t>
  </si>
  <si>
    <t>F6/F7</t>
  </si>
  <si>
    <t>F8/F9</t>
  </si>
  <si>
    <t>T</t>
  </si>
  <si>
    <t>Termite</t>
  </si>
  <si>
    <t>Amiante</t>
  </si>
  <si>
    <t>Plomb</t>
  </si>
  <si>
    <t>Superficie</t>
  </si>
  <si>
    <t>DPE 3CL</t>
  </si>
  <si>
    <t>DPE sur facture</t>
  </si>
  <si>
    <t>Gaz</t>
  </si>
  <si>
    <t>Gaz 1 plaque</t>
  </si>
  <si>
    <t>Electricite</t>
  </si>
  <si>
    <t>Termites + amiante</t>
  </si>
  <si>
    <t>Termite + amiante + plomb</t>
  </si>
  <si>
    <t>Termite + amiante + plomb + Carrez</t>
  </si>
  <si>
    <t>Total mission</t>
  </si>
  <si>
    <t>Remise</t>
  </si>
  <si>
    <t>Total net</t>
  </si>
  <si>
    <t>TARIFS Particulier Habitations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</si>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</sst>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 x14ac:knownFonts="1">
    <font>
      <sz val="10"/>
      <color theme="1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8"/>
      <color indexed="62"/>
      <name val="Arial"/>
      <family val="2"/>
    </font>
    <font>
      <sz val="18"/>
      <color indexed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3F3F76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sz val="14"/>
      <color theme="5"/>
      <name val="Arial"/>
      <family val="2"/>
    </font>
    <font>
      <sz val="28"/>
      <color rgb="FF0070C0"/>
      <name val="Gill Sans MT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1963A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8" fillId="4" borderId="7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164" fontId="0" fillId="0" borderId="1" xfId="0" applyNumberForma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3" fillId="6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3" borderId="0" xfId="0" applyFont="1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3" fillId="0" borderId="0" xfId="0" applyFont="1" applyAlignment="1">
      <alignment vertical="center"/>
    </xf>
    <xf numFmtId="0" fontId="3" fillId="0" borderId="1" xfId="0" applyFont="1" applyBorder="1"/>
    <xf numFmtId="0" fontId="0" fillId="0" borderId="1" xfId="0" applyBorder="1" applyProtection="1">
      <protection locked="0"/>
    </xf>
    <xf numFmtId="49" fontId="7" fillId="0" borderId="0" xfId="0" applyNumberFormat="1" applyFont="1"/>
    <xf numFmtId="164" fontId="7" fillId="5" borderId="1" xfId="0" applyNumberFormat="1" applyFon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7" fillId="8" borderId="0" xfId="0" applyFont="1" applyFill="1" applyAlignment="1">
      <alignment horizontal="center"/>
    </xf>
    <xf numFmtId="0" fontId="7" fillId="8" borderId="0" xfId="0" applyFont="1" applyFill="1" applyAlignment="1" applyProtection="1">
      <alignment horizontal="center"/>
      <protection locked="0" hidden="1"/>
    </xf>
    <xf numFmtId="0" fontId="7" fillId="8" borderId="0" xfId="0" applyFont="1" applyFill="1" applyProtection="1">
      <protection locked="0" hidden="1"/>
    </xf>
    <xf numFmtId="0" fontId="7" fillId="8" borderId="0" xfId="0" applyFont="1" applyFill="1"/>
    <xf numFmtId="164" fontId="7" fillId="8" borderId="0" xfId="0" applyNumberFormat="1" applyFont="1" applyFill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/>
      <protection locked="0" hidden="1"/>
    </xf>
    <xf numFmtId="9" fontId="0" fillId="0" borderId="0" xfId="0" applyNumberFormat="1" applyAlignment="1" applyProtection="1">
      <alignment horizontal="center"/>
      <protection locked="0"/>
    </xf>
    <xf numFmtId="0" fontId="12" fillId="0" borderId="4" xfId="0" applyFont="1" applyBorder="1"/>
    <xf numFmtId="0" fontId="0" fillId="0" borderId="4" xfId="0" applyBorder="1"/>
    <xf numFmtId="0" fontId="7" fillId="0" borderId="4" xfId="0" applyFont="1" applyBorder="1"/>
    <xf numFmtId="0" fontId="1" fillId="7" borderId="5" xfId="0" applyFont="1" applyFill="1" applyBorder="1" applyAlignment="1">
      <alignment horizontal="center"/>
    </xf>
    <xf numFmtId="0" fontId="0" fillId="0" borderId="0" xfId="0" applyProtection="1">
      <protection locked="0"/>
    </xf>
    <xf numFmtId="49" fontId="7" fillId="8" borderId="0" xfId="0" applyNumberFormat="1" applyFont="1" applyFill="1" applyAlignment="1">
      <alignment horizontal="center"/>
    </xf>
    <xf numFmtId="0" fontId="9" fillId="0" borderId="0" xfId="2" applyBorder="1" applyAlignment="1" applyProtection="1"/>
    <xf numFmtId="0" fontId="3" fillId="0" borderId="4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8" borderId="0" xfId="0" applyFont="1" applyFill="1"/>
    <xf numFmtId="0" fontId="3" fillId="8" borderId="0" xfId="0" applyFont="1" applyFill="1" applyAlignment="1" applyProtection="1">
      <alignment horizontal="center"/>
      <protection locked="0" hidden="1"/>
    </xf>
    <xf numFmtId="0" fontId="3" fillId="8" borderId="0" xfId="0" applyFont="1" applyFill="1" applyAlignment="1">
      <alignment horizontal="center"/>
    </xf>
    <xf numFmtId="0" fontId="3" fillId="8" borderId="0" xfId="0" applyFont="1" applyFill="1" applyProtection="1">
      <protection locked="0" hidden="1"/>
    </xf>
    <xf numFmtId="0" fontId="3" fillId="8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3" fillId="0" borderId="4" xfId="0" applyFont="1" applyBorder="1" applyAlignment="1" applyProtection="1">
      <alignment horizontal="right"/>
      <protection locked="0"/>
    </xf>
    <xf numFmtId="0" fontId="13" fillId="0" borderId="4" xfId="0" applyFont="1" applyBorder="1" applyAlignment="1">
      <alignment horizontal="right"/>
    </xf>
    <xf numFmtId="10" fontId="0" fillId="6" borderId="1" xfId="0" applyNumberFormat="1" applyFill="1" applyBorder="1" applyAlignment="1">
      <alignment horizontal="center"/>
    </xf>
    <xf numFmtId="10" fontId="0" fillId="6" borderId="1" xfId="0" applyNumberFormat="1" applyFill="1" applyBorder="1"/>
    <xf numFmtId="0" fontId="9" fillId="4" borderId="7" xfId="2" applyFill="1" applyBorder="1" applyAlignment="1" applyProtection="1">
      <alignment horizontal="center"/>
    </xf>
    <xf numFmtId="0" fontId="8" fillId="4" borderId="7" xfId="1" applyAlignment="1">
      <alignment horizontal="center"/>
    </xf>
    <xf numFmtId="0" fontId="0" fillId="0" borderId="4" xfId="0" applyBorder="1"/>
    <xf numFmtId="10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</cellXfs>
  <cellStyles count="3">
    <cellStyle name="Entrée" xfId="1" builtinId="20"/>
    <cellStyle name="Lien hypertexte" xfId="2" builtinId="8"/>
    <cellStyle name="Normal" xfId="0" builtinId="0"/>
  </cellStyles>
  <dxfs count="84">
    <dxf>
      <fill>
        <patternFill>
          <bgColor rgb="FFA90A4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A90A40"/>
        </patternFill>
      </fill>
    </dxf>
    <dxf>
      <fill>
        <patternFill patternType="solid">
          <fgColor theme="6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A90A4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A90A40"/>
        </patternFill>
      </fill>
    </dxf>
    <dxf>
      <fill>
        <patternFill patternType="solid">
          <fgColor theme="6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A90A4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A90A40"/>
        </patternFill>
      </fill>
    </dxf>
    <dxf>
      <fill>
        <patternFill patternType="solid">
          <fgColor theme="6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A90A4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A90A40"/>
        </patternFill>
      </fill>
    </dxf>
    <dxf>
      <fill>
        <patternFill patternType="solid">
          <fgColor theme="6"/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26" fmlaLink="$K$6" fmlaRange="$K$1:$K$3" noThreeD="1" sel="1" val="0"/>
</file>

<file path=xl/ctrlProps/ctrlProp10.xml><?xml version="1.0" encoding="utf-8"?>
<formControlPr xmlns="http://schemas.microsoft.com/office/spreadsheetml/2009/9/main" objectType="Drop" dropStyle="combo" dx="26" fmlaLink="$L$6" fmlaRange="$L$1:$L$3" noThreeD="1" sel="2" val="0"/>
</file>

<file path=xl/ctrlProps/ctrlProp11.xml><?xml version="1.0" encoding="utf-8"?>
<formControlPr xmlns="http://schemas.microsoft.com/office/spreadsheetml/2009/9/main" objectType="Drop" dropStyle="combo" dx="26" fmlaLink="$M$6" fmlaRange="$M$1:$M$4" noThreeD="1" sel="3" val="0"/>
</file>

<file path=xl/ctrlProps/ctrlProp12.xml><?xml version="1.0" encoding="utf-8"?>
<formControlPr xmlns="http://schemas.microsoft.com/office/spreadsheetml/2009/9/main" objectType="Drop" dropStyle="combo" dx="26" fmlaLink="$N$6" fmlaRange="$N$1:$N$3" noThreeD="1" sel="3" val="0"/>
</file>

<file path=xl/ctrlProps/ctrlProp13.xml><?xml version="1.0" encoding="utf-8"?>
<formControlPr xmlns="http://schemas.microsoft.com/office/spreadsheetml/2009/9/main" objectType="Drop" dropStyle="combo" dx="26" fmlaLink="$O$6" fmlaRange="$O$1:$O$3" noThreeD="1" sel="2" val="0"/>
</file>

<file path=xl/ctrlProps/ctrlProp14.xml><?xml version="1.0" encoding="utf-8"?>
<formControlPr xmlns="http://schemas.microsoft.com/office/spreadsheetml/2009/9/main" objectType="Drop" dropStyle="combo" dx="26" fmlaLink="$B$35" fmlaRange="$A$37:$A$39" noThreeD="1" sel="1" val="0"/>
</file>

<file path=xl/ctrlProps/ctrlProp15.xml><?xml version="1.0" encoding="utf-8"?>
<formControlPr xmlns="http://schemas.microsoft.com/office/spreadsheetml/2009/9/main" objectType="Drop" dropStyle="combo" dx="26" fmlaLink="$P$6" fmlaRange="$P$1:$P$3" noThreeD="1" sel="2" val="0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Drop" dropStyle="combo" dx="26" fmlaLink="$K$6" fmlaRange="$K$1:$K$3" noThreeD="1" sel="2" val="0"/>
</file>

<file path=xl/ctrlProps/ctrlProp18.xml><?xml version="1.0" encoding="utf-8"?>
<formControlPr xmlns="http://schemas.microsoft.com/office/spreadsheetml/2009/9/main" objectType="Drop" dropStyle="combo" dx="26" fmlaLink="$L$6" fmlaRange="$L$1:$L$3" noThreeD="1" sel="2" val="0"/>
</file>

<file path=xl/ctrlProps/ctrlProp19.xml><?xml version="1.0" encoding="utf-8"?>
<formControlPr xmlns="http://schemas.microsoft.com/office/spreadsheetml/2009/9/main" objectType="Drop" dropStyle="combo" dx="26" fmlaLink="$M$6" fmlaRange="$M$1:$M$4" noThreeD="1" sel="3" val="0"/>
</file>

<file path=xl/ctrlProps/ctrlProp2.xml><?xml version="1.0" encoding="utf-8"?>
<formControlPr xmlns="http://schemas.microsoft.com/office/spreadsheetml/2009/9/main" objectType="Drop" dropStyle="combo" dx="26" fmlaLink="$L$6" fmlaRange="$L$1:$L$3" noThreeD="1" sel="1" val="0"/>
</file>

<file path=xl/ctrlProps/ctrlProp20.xml><?xml version="1.0" encoding="utf-8"?>
<formControlPr xmlns="http://schemas.microsoft.com/office/spreadsheetml/2009/9/main" objectType="Drop" dropStyle="combo" dx="26" fmlaLink="$N$6" fmlaRange="$N$1:$N$3" noThreeD="1" sel="3" val="0"/>
</file>

<file path=xl/ctrlProps/ctrlProp21.xml><?xml version="1.0" encoding="utf-8"?>
<formControlPr xmlns="http://schemas.microsoft.com/office/spreadsheetml/2009/9/main" objectType="Drop" dropStyle="combo" dx="26" fmlaLink="$O$6" fmlaRange="$O$1:$O$3" noThreeD="1" sel="3" val="0"/>
</file>

<file path=xl/ctrlProps/ctrlProp22.xml><?xml version="1.0" encoding="utf-8"?>
<formControlPr xmlns="http://schemas.microsoft.com/office/spreadsheetml/2009/9/main" objectType="Drop" dropStyle="combo" dx="26" fmlaLink="$B$35" fmlaRange="$A$37:$A$39" noThreeD="1" sel="1" val="0"/>
</file>

<file path=xl/ctrlProps/ctrlProp23.xml><?xml version="1.0" encoding="utf-8"?>
<formControlPr xmlns="http://schemas.microsoft.com/office/spreadsheetml/2009/9/main" objectType="Drop" dropStyle="combo" dx="26" fmlaLink="$P$6" fmlaRange="$P$1:$P$3" noThreeD="1" sel="2" val="0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Drop" dropStyle="combo" dx="26" fmlaLink="$K$6" fmlaRange="$K$1:$K$3" noThreeD="1" sel="2" val="0"/>
</file>

<file path=xl/ctrlProps/ctrlProp26.xml><?xml version="1.0" encoding="utf-8"?>
<formControlPr xmlns="http://schemas.microsoft.com/office/spreadsheetml/2009/9/main" objectType="Drop" dropStyle="combo" dx="26" fmlaLink="$L$6" fmlaRange="$L$1:$L$3" noThreeD="1" sel="2" val="0"/>
</file>

<file path=xl/ctrlProps/ctrlProp27.xml><?xml version="1.0" encoding="utf-8"?>
<formControlPr xmlns="http://schemas.microsoft.com/office/spreadsheetml/2009/9/main" objectType="Drop" dropStyle="combo" dx="26" fmlaLink="$M$6" fmlaRange="$M$1:$M$4" noThreeD="1" sel="3" val="0"/>
</file>

<file path=xl/ctrlProps/ctrlProp28.xml><?xml version="1.0" encoding="utf-8"?>
<formControlPr xmlns="http://schemas.microsoft.com/office/spreadsheetml/2009/9/main" objectType="Drop" dropStyle="combo" dx="26" fmlaLink="$N$6" fmlaRange="$N$1:$N$3" noThreeD="1" sel="3" val="0"/>
</file>

<file path=xl/ctrlProps/ctrlProp29.xml><?xml version="1.0" encoding="utf-8"?>
<formControlPr xmlns="http://schemas.microsoft.com/office/spreadsheetml/2009/9/main" objectType="Drop" dropStyle="combo" dx="26" fmlaLink="$O$6" fmlaRange="$O$1:$O$3" noThreeD="1" sel="2" val="0"/>
</file>

<file path=xl/ctrlProps/ctrlProp3.xml><?xml version="1.0" encoding="utf-8"?>
<formControlPr xmlns="http://schemas.microsoft.com/office/spreadsheetml/2009/9/main" objectType="Drop" dropStyle="combo" dx="26" fmlaLink="$M$6" fmlaRange="$M$1:$M$4" noThreeD="1" sel="1" val="0"/>
</file>

<file path=xl/ctrlProps/ctrlProp30.xml><?xml version="1.0" encoding="utf-8"?>
<formControlPr xmlns="http://schemas.microsoft.com/office/spreadsheetml/2009/9/main" objectType="Drop" dropStyle="combo" dx="26" fmlaLink="$B$35" fmlaRange="$A$37:$A$39" noThreeD="1" sel="1" val="0"/>
</file>

<file path=xl/ctrlProps/ctrlProp31.xml><?xml version="1.0" encoding="utf-8"?>
<formControlPr xmlns="http://schemas.microsoft.com/office/spreadsheetml/2009/9/main" objectType="Drop" dropStyle="combo" dx="26" fmlaLink="$P$6" fmlaRange="$P$1:$P$3" noThreeD="1" sel="2" val="0"/>
</file>

<file path=xl/ctrlProps/ctrlProp32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26" fmlaLink="$N$6" fmlaRange="$N$1:$N$3" noThreeD="1" sel="1" val="0"/>
</file>

<file path=xl/ctrlProps/ctrlProp5.xml><?xml version="1.0" encoding="utf-8"?>
<formControlPr xmlns="http://schemas.microsoft.com/office/spreadsheetml/2009/9/main" objectType="Drop" dropStyle="combo" dx="26" fmlaLink="$O$6" fmlaRange="$O$1:$O$3" noThreeD="1" sel="1" val="0"/>
</file>

<file path=xl/ctrlProps/ctrlProp6.xml><?xml version="1.0" encoding="utf-8"?>
<formControlPr xmlns="http://schemas.microsoft.com/office/spreadsheetml/2009/9/main" objectType="Drop" dropStyle="combo" dx="26" fmlaLink="$B$35" fmlaRange="$A$37:$A$39" noThreeD="1" sel="1" val="0"/>
</file>

<file path=xl/ctrlProps/ctrlProp7.xml><?xml version="1.0" encoding="utf-8"?>
<formControlPr xmlns="http://schemas.microsoft.com/office/spreadsheetml/2009/9/main" objectType="Drop" dropStyle="combo" dx="26" fmlaLink="$P$6" fmlaRange="$P$1:$P$3" noThreeD="1" sel="1" val="0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Drop" dropStyle="combo" dx="26" fmlaLink="$K$6" fmlaRange="$K$1:$K$3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754289</xdr:colOff>
      <xdr:row>0</xdr:row>
      <xdr:rowOff>9525</xdr:rowOff>
    </xdr:from>
    <xdr:to>
      <xdr:col>5</xdr:col>
      <xdr:colOff>962234</xdr:colOff>
      <xdr:row>2</xdr:row>
      <xdr:rowOff>457200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81725" y="9525"/>
          <a:ext cx="2105026" cy="1276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r"/>
          <a:r>
            <a:rPr lang="fr-FR" sz="1200"/>
            <a:t>Prestation</a:t>
          </a:r>
          <a:r>
            <a:rPr lang="fr-FR" sz="1200" baseline="0"/>
            <a:t> :</a:t>
          </a:r>
        </a:p>
        <a:p>
          <a:pPr algn="r"/>
          <a:r>
            <a:rPr lang="fr-FR" sz="1200" baseline="0"/>
            <a:t>Type :</a:t>
          </a:r>
        </a:p>
        <a:p>
          <a:pPr algn="r"/>
          <a:r>
            <a:rPr lang="fr-FR" sz="1200" baseline="0"/>
            <a:t>Date de construction :</a:t>
          </a:r>
        </a:p>
        <a:p>
          <a:pPr algn="r"/>
          <a:r>
            <a:rPr lang="fr-FR" sz="1200" baseline="0"/>
            <a:t>Copropriété :</a:t>
          </a:r>
        </a:p>
        <a:p>
          <a:pPr algn="r"/>
          <a:r>
            <a:rPr lang="fr-FR" sz="1200" baseline="0"/>
            <a:t>Gaz de plus de 15 ans :</a:t>
          </a:r>
        </a:p>
        <a:p>
          <a:pPr algn="r"/>
          <a:r>
            <a:rPr lang="fr-FR" sz="1200" baseline="0"/>
            <a:t>Electricité de plus de 15 ans :</a:t>
          </a:r>
          <a:endParaRPr lang="fr-FR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99060</xdr:rowOff>
        </xdr:from>
        <xdr:to>
          <xdr:col>0</xdr:col>
          <xdr:colOff>182880</xdr:colOff>
          <xdr:row>6</xdr:row>
          <xdr:rowOff>228600</xdr:rowOff>
        </xdr:to>
        <xdr:sp macro="" textlink="">
          <xdr:nvSpPr>
            <xdr:cNvPr id="21505" name="CheckBox9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99060</xdr:rowOff>
        </xdr:from>
        <xdr:to>
          <xdr:col>0</xdr:col>
          <xdr:colOff>182880</xdr:colOff>
          <xdr:row>5</xdr:row>
          <xdr:rowOff>228600</xdr:rowOff>
        </xdr:to>
        <xdr:sp macro="" textlink="">
          <xdr:nvSpPr>
            <xdr:cNvPr id="21506" name="CheckBox10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4</xdr:row>
          <xdr:rowOff>91440</xdr:rowOff>
        </xdr:from>
        <xdr:to>
          <xdr:col>0</xdr:col>
          <xdr:colOff>198120</xdr:colOff>
          <xdr:row>4</xdr:row>
          <xdr:rowOff>220980</xdr:rowOff>
        </xdr:to>
        <xdr:sp macro="" textlink="">
          <xdr:nvSpPr>
            <xdr:cNvPr id="21507" name="CheckBox11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99060</xdr:rowOff>
        </xdr:from>
        <xdr:to>
          <xdr:col>0</xdr:col>
          <xdr:colOff>182880</xdr:colOff>
          <xdr:row>7</xdr:row>
          <xdr:rowOff>228600</xdr:rowOff>
        </xdr:to>
        <xdr:sp macro="" textlink="">
          <xdr:nvSpPr>
            <xdr:cNvPr id="21508" name="CheckBox12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99060</xdr:rowOff>
        </xdr:from>
        <xdr:to>
          <xdr:col>0</xdr:col>
          <xdr:colOff>182880</xdr:colOff>
          <xdr:row>9</xdr:row>
          <xdr:rowOff>228600</xdr:rowOff>
        </xdr:to>
        <xdr:sp macro="" textlink="">
          <xdr:nvSpPr>
            <xdr:cNvPr id="21509" name="CheckBox13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0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99060</xdr:rowOff>
        </xdr:from>
        <xdr:to>
          <xdr:col>0</xdr:col>
          <xdr:colOff>182880</xdr:colOff>
          <xdr:row>10</xdr:row>
          <xdr:rowOff>228600</xdr:rowOff>
        </xdr:to>
        <xdr:sp macro="" textlink="">
          <xdr:nvSpPr>
            <xdr:cNvPr id="21510" name="CheckBox14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0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11</xdr:row>
          <xdr:rowOff>99060</xdr:rowOff>
        </xdr:from>
        <xdr:to>
          <xdr:col>0</xdr:col>
          <xdr:colOff>175260</xdr:colOff>
          <xdr:row>11</xdr:row>
          <xdr:rowOff>228600</xdr:rowOff>
        </xdr:to>
        <xdr:sp macro="" textlink="">
          <xdr:nvSpPr>
            <xdr:cNvPr id="21511" name="CheckBox15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0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99060</xdr:rowOff>
        </xdr:from>
        <xdr:to>
          <xdr:col>0</xdr:col>
          <xdr:colOff>182880</xdr:colOff>
          <xdr:row>12</xdr:row>
          <xdr:rowOff>228600</xdr:rowOff>
        </xdr:to>
        <xdr:sp macro="" textlink="">
          <xdr:nvSpPr>
            <xdr:cNvPr id="21512" name="CheckBox16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0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15240</xdr:rowOff>
        </xdr:from>
        <xdr:to>
          <xdr:col>7</xdr:col>
          <xdr:colOff>381000</xdr:colOff>
          <xdr:row>1</xdr:row>
          <xdr:rowOff>45720</xdr:rowOff>
        </xdr:to>
        <xdr:sp macro="" textlink="">
          <xdr:nvSpPr>
            <xdr:cNvPr id="21513" name="Drop Down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0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45720</xdr:rowOff>
        </xdr:from>
        <xdr:to>
          <xdr:col>7</xdr:col>
          <xdr:colOff>381000</xdr:colOff>
          <xdr:row>1</xdr:row>
          <xdr:rowOff>205740</xdr:rowOff>
        </xdr:to>
        <xdr:sp macro="" textlink="">
          <xdr:nvSpPr>
            <xdr:cNvPr id="21514" name="Drop Down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0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205740</xdr:rowOff>
        </xdr:from>
        <xdr:to>
          <xdr:col>7</xdr:col>
          <xdr:colOff>381000</xdr:colOff>
          <xdr:row>1</xdr:row>
          <xdr:rowOff>365760</xdr:rowOff>
        </xdr:to>
        <xdr:sp macro="" textlink="">
          <xdr:nvSpPr>
            <xdr:cNvPr id="21515" name="Drop Down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0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365760</xdr:rowOff>
        </xdr:from>
        <xdr:to>
          <xdr:col>7</xdr:col>
          <xdr:colOff>381000</xdr:colOff>
          <xdr:row>1</xdr:row>
          <xdr:rowOff>525780</xdr:rowOff>
        </xdr:to>
        <xdr:sp macro="" textlink="">
          <xdr:nvSpPr>
            <xdr:cNvPr id="21516" name="Drop Down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0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525780</xdr:rowOff>
        </xdr:from>
        <xdr:to>
          <xdr:col>7</xdr:col>
          <xdr:colOff>381000</xdr:colOff>
          <xdr:row>2</xdr:row>
          <xdr:rowOff>152400</xdr:rowOff>
        </xdr:to>
        <xdr:sp macro="" textlink="">
          <xdr:nvSpPr>
            <xdr:cNvPr id="21517" name="Drop Down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0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15240</xdr:colOff>
          <xdr:row>35</xdr:row>
          <xdr:rowOff>0</xdr:rowOff>
        </xdr:to>
        <xdr:sp macro="" textlink="">
          <xdr:nvSpPr>
            <xdr:cNvPr id="21518" name="Drop Down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0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152400</xdr:rowOff>
        </xdr:from>
        <xdr:to>
          <xdr:col>7</xdr:col>
          <xdr:colOff>381000</xdr:colOff>
          <xdr:row>2</xdr:row>
          <xdr:rowOff>312420</xdr:rowOff>
        </xdr:to>
        <xdr:sp macro="" textlink="">
          <xdr:nvSpPr>
            <xdr:cNvPr id="21519" name="Drop Down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0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76200</xdr:rowOff>
        </xdr:from>
        <xdr:to>
          <xdr:col>0</xdr:col>
          <xdr:colOff>175260</xdr:colOff>
          <xdr:row>8</xdr:row>
          <xdr:rowOff>205740</xdr:rowOff>
        </xdr:to>
        <xdr:sp macro="" textlink="">
          <xdr:nvSpPr>
            <xdr:cNvPr id="21520" name="CheckBox1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0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22860</xdr:colOff>
          <xdr:row>3</xdr:row>
          <xdr:rowOff>7620</xdr:rowOff>
        </xdr:from>
        <xdr:to>
          <xdr:col>8</xdr:col>
          <xdr:colOff>175260</xdr:colOff>
          <xdr:row>16</xdr:row>
          <xdr:rowOff>121920</xdr:rowOff>
        </xdr:to>
        <xdr:sp macro="" textlink="">
          <xdr:nvSpPr>
            <xdr:cNvPr id="21521" name="Button 17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0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Réinitialiser Tarifs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754289</xdr:colOff>
      <xdr:row>0</xdr:row>
      <xdr:rowOff>9525</xdr:rowOff>
    </xdr:from>
    <xdr:to>
      <xdr:col>5</xdr:col>
      <xdr:colOff>962234</xdr:colOff>
      <xdr:row>2</xdr:row>
      <xdr:rowOff>457200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81725" y="9525"/>
          <a:ext cx="2105026" cy="1276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r"/>
          <a:r>
            <a:rPr lang="fr-FR" sz="1200"/>
            <a:t>Prestation</a:t>
          </a:r>
          <a:r>
            <a:rPr lang="fr-FR" sz="1200" baseline="0"/>
            <a:t> :</a:t>
          </a:r>
        </a:p>
        <a:p>
          <a:pPr algn="r"/>
          <a:r>
            <a:rPr lang="fr-FR" sz="1200" baseline="0"/>
            <a:t>Type :</a:t>
          </a:r>
        </a:p>
        <a:p>
          <a:pPr algn="r"/>
          <a:r>
            <a:rPr lang="fr-FR" sz="1200" baseline="0"/>
            <a:t>Date de construction :</a:t>
          </a:r>
        </a:p>
        <a:p>
          <a:pPr algn="r"/>
          <a:r>
            <a:rPr lang="fr-FR" sz="1200" baseline="0"/>
            <a:t>Copropriété :</a:t>
          </a:r>
        </a:p>
        <a:p>
          <a:pPr algn="r"/>
          <a:r>
            <a:rPr lang="fr-FR" sz="1200" baseline="0"/>
            <a:t>Gaz de plus de 15 ans :</a:t>
          </a:r>
        </a:p>
        <a:p>
          <a:pPr algn="r"/>
          <a:r>
            <a:rPr lang="fr-FR" sz="1200" baseline="0"/>
            <a:t>Electricité de plus de 15 ans :</a:t>
          </a:r>
          <a:endParaRPr lang="fr-FR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99060</xdr:rowOff>
        </xdr:from>
        <xdr:to>
          <xdr:col>0</xdr:col>
          <xdr:colOff>182880</xdr:colOff>
          <xdr:row>6</xdr:row>
          <xdr:rowOff>228600</xdr:rowOff>
        </xdr:to>
        <xdr:sp macro="" textlink="">
          <xdr:nvSpPr>
            <xdr:cNvPr id="22529" name="CheckBox9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99060</xdr:rowOff>
        </xdr:from>
        <xdr:to>
          <xdr:col>0</xdr:col>
          <xdr:colOff>182880</xdr:colOff>
          <xdr:row>5</xdr:row>
          <xdr:rowOff>228600</xdr:rowOff>
        </xdr:to>
        <xdr:sp macro="" textlink="">
          <xdr:nvSpPr>
            <xdr:cNvPr id="22530" name="CheckBox10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1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4</xdr:row>
          <xdr:rowOff>91440</xdr:rowOff>
        </xdr:from>
        <xdr:to>
          <xdr:col>0</xdr:col>
          <xdr:colOff>198120</xdr:colOff>
          <xdr:row>4</xdr:row>
          <xdr:rowOff>220980</xdr:rowOff>
        </xdr:to>
        <xdr:sp macro="" textlink="">
          <xdr:nvSpPr>
            <xdr:cNvPr id="22531" name="CheckBox11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1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99060</xdr:rowOff>
        </xdr:from>
        <xdr:to>
          <xdr:col>0</xdr:col>
          <xdr:colOff>182880</xdr:colOff>
          <xdr:row>7</xdr:row>
          <xdr:rowOff>228600</xdr:rowOff>
        </xdr:to>
        <xdr:sp macro="" textlink="">
          <xdr:nvSpPr>
            <xdr:cNvPr id="22532" name="CheckBox12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1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99060</xdr:rowOff>
        </xdr:from>
        <xdr:to>
          <xdr:col>0</xdr:col>
          <xdr:colOff>182880</xdr:colOff>
          <xdr:row>9</xdr:row>
          <xdr:rowOff>228600</xdr:rowOff>
        </xdr:to>
        <xdr:sp macro="" textlink="">
          <xdr:nvSpPr>
            <xdr:cNvPr id="22533" name="CheckBox13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1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99060</xdr:rowOff>
        </xdr:from>
        <xdr:to>
          <xdr:col>0</xdr:col>
          <xdr:colOff>182880</xdr:colOff>
          <xdr:row>10</xdr:row>
          <xdr:rowOff>228600</xdr:rowOff>
        </xdr:to>
        <xdr:sp macro="" textlink="">
          <xdr:nvSpPr>
            <xdr:cNvPr id="22534" name="CheckBox14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1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11</xdr:row>
          <xdr:rowOff>99060</xdr:rowOff>
        </xdr:from>
        <xdr:to>
          <xdr:col>0</xdr:col>
          <xdr:colOff>175260</xdr:colOff>
          <xdr:row>11</xdr:row>
          <xdr:rowOff>228600</xdr:rowOff>
        </xdr:to>
        <xdr:sp macro="" textlink="">
          <xdr:nvSpPr>
            <xdr:cNvPr id="22535" name="CheckBox15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1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99060</xdr:rowOff>
        </xdr:from>
        <xdr:to>
          <xdr:col>0</xdr:col>
          <xdr:colOff>182880</xdr:colOff>
          <xdr:row>12</xdr:row>
          <xdr:rowOff>228600</xdr:rowOff>
        </xdr:to>
        <xdr:sp macro="" textlink="">
          <xdr:nvSpPr>
            <xdr:cNvPr id="22536" name="CheckBox16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1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15240</xdr:rowOff>
        </xdr:from>
        <xdr:to>
          <xdr:col>7</xdr:col>
          <xdr:colOff>381000</xdr:colOff>
          <xdr:row>1</xdr:row>
          <xdr:rowOff>45720</xdr:rowOff>
        </xdr:to>
        <xdr:sp macro="" textlink="">
          <xdr:nvSpPr>
            <xdr:cNvPr id="22537" name="Drop Down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1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45720</xdr:rowOff>
        </xdr:from>
        <xdr:to>
          <xdr:col>7</xdr:col>
          <xdr:colOff>381000</xdr:colOff>
          <xdr:row>1</xdr:row>
          <xdr:rowOff>205740</xdr:rowOff>
        </xdr:to>
        <xdr:sp macro="" textlink="">
          <xdr:nvSpPr>
            <xdr:cNvPr id="22538" name="Drop Down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1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205740</xdr:rowOff>
        </xdr:from>
        <xdr:to>
          <xdr:col>7</xdr:col>
          <xdr:colOff>381000</xdr:colOff>
          <xdr:row>1</xdr:row>
          <xdr:rowOff>365760</xdr:rowOff>
        </xdr:to>
        <xdr:sp macro="" textlink="">
          <xdr:nvSpPr>
            <xdr:cNvPr id="22539" name="Drop Down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1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365760</xdr:rowOff>
        </xdr:from>
        <xdr:to>
          <xdr:col>7</xdr:col>
          <xdr:colOff>381000</xdr:colOff>
          <xdr:row>1</xdr:row>
          <xdr:rowOff>525780</xdr:rowOff>
        </xdr:to>
        <xdr:sp macro="" textlink="">
          <xdr:nvSpPr>
            <xdr:cNvPr id="22540" name="Drop Down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1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525780</xdr:rowOff>
        </xdr:from>
        <xdr:to>
          <xdr:col>7</xdr:col>
          <xdr:colOff>381000</xdr:colOff>
          <xdr:row>2</xdr:row>
          <xdr:rowOff>152400</xdr:rowOff>
        </xdr:to>
        <xdr:sp macro="" textlink="">
          <xdr:nvSpPr>
            <xdr:cNvPr id="22541" name="Drop Down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1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15240</xdr:colOff>
          <xdr:row>35</xdr:row>
          <xdr:rowOff>0</xdr:rowOff>
        </xdr:to>
        <xdr:sp macro="" textlink="">
          <xdr:nvSpPr>
            <xdr:cNvPr id="22542" name="Drop Down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1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152400</xdr:rowOff>
        </xdr:from>
        <xdr:to>
          <xdr:col>7</xdr:col>
          <xdr:colOff>381000</xdr:colOff>
          <xdr:row>2</xdr:row>
          <xdr:rowOff>312420</xdr:rowOff>
        </xdr:to>
        <xdr:sp macro="" textlink="">
          <xdr:nvSpPr>
            <xdr:cNvPr id="22543" name="Drop Down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1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76200</xdr:rowOff>
        </xdr:from>
        <xdr:to>
          <xdr:col>0</xdr:col>
          <xdr:colOff>175260</xdr:colOff>
          <xdr:row>8</xdr:row>
          <xdr:rowOff>205740</xdr:rowOff>
        </xdr:to>
        <xdr:sp macro="" textlink="">
          <xdr:nvSpPr>
            <xdr:cNvPr id="22544" name="CheckBox1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1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22860</xdr:colOff>
          <xdr:row>3</xdr:row>
          <xdr:rowOff>7620</xdr:rowOff>
        </xdr:from>
        <xdr:to>
          <xdr:col>8</xdr:col>
          <xdr:colOff>175260</xdr:colOff>
          <xdr:row>16</xdr:row>
          <xdr:rowOff>121920</xdr:rowOff>
        </xdr:to>
        <xdr:sp macro="" textlink="">
          <xdr:nvSpPr>
            <xdr:cNvPr id="22545" name="Button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1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Réinitialiser Tarifs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754289</xdr:colOff>
      <xdr:row>0</xdr:row>
      <xdr:rowOff>9525</xdr:rowOff>
    </xdr:from>
    <xdr:to>
      <xdr:col>5</xdr:col>
      <xdr:colOff>962234</xdr:colOff>
      <xdr:row>2</xdr:row>
      <xdr:rowOff>457200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181725" y="9525"/>
          <a:ext cx="2105026" cy="1276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r"/>
          <a:r>
            <a:rPr lang="fr-FR" sz="1200"/>
            <a:t>Prestation</a:t>
          </a:r>
          <a:r>
            <a:rPr lang="fr-FR" sz="1200" baseline="0"/>
            <a:t> :</a:t>
          </a:r>
        </a:p>
        <a:p>
          <a:pPr algn="r"/>
          <a:r>
            <a:rPr lang="fr-FR" sz="1200" baseline="0"/>
            <a:t>Type :</a:t>
          </a:r>
        </a:p>
        <a:p>
          <a:pPr algn="r"/>
          <a:r>
            <a:rPr lang="fr-FR" sz="1200" baseline="0"/>
            <a:t>Date de construction :</a:t>
          </a:r>
        </a:p>
        <a:p>
          <a:pPr algn="r"/>
          <a:r>
            <a:rPr lang="fr-FR" sz="1200" baseline="0"/>
            <a:t>Copropriété :</a:t>
          </a:r>
        </a:p>
        <a:p>
          <a:pPr algn="r"/>
          <a:r>
            <a:rPr lang="fr-FR" sz="1200" baseline="0"/>
            <a:t>Gaz de plus de 15 ans :</a:t>
          </a:r>
        </a:p>
        <a:p>
          <a:pPr algn="r"/>
          <a:r>
            <a:rPr lang="fr-FR" sz="1200" baseline="0"/>
            <a:t>Electricité de plus de 15 ans :</a:t>
          </a:r>
          <a:endParaRPr lang="fr-FR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99060</xdr:rowOff>
        </xdr:from>
        <xdr:to>
          <xdr:col>0</xdr:col>
          <xdr:colOff>182880</xdr:colOff>
          <xdr:row>6</xdr:row>
          <xdr:rowOff>228600</xdr:rowOff>
        </xdr:to>
        <xdr:sp macro="" textlink="">
          <xdr:nvSpPr>
            <xdr:cNvPr id="23553" name="CheckBox9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99060</xdr:rowOff>
        </xdr:from>
        <xdr:to>
          <xdr:col>0</xdr:col>
          <xdr:colOff>182880</xdr:colOff>
          <xdr:row>5</xdr:row>
          <xdr:rowOff>228600</xdr:rowOff>
        </xdr:to>
        <xdr:sp macro="" textlink="">
          <xdr:nvSpPr>
            <xdr:cNvPr id="23554" name="CheckBox10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4</xdr:row>
          <xdr:rowOff>91440</xdr:rowOff>
        </xdr:from>
        <xdr:to>
          <xdr:col>0</xdr:col>
          <xdr:colOff>198120</xdr:colOff>
          <xdr:row>4</xdr:row>
          <xdr:rowOff>220980</xdr:rowOff>
        </xdr:to>
        <xdr:sp macro="" textlink="">
          <xdr:nvSpPr>
            <xdr:cNvPr id="23555" name="CheckBox11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99060</xdr:rowOff>
        </xdr:from>
        <xdr:to>
          <xdr:col>0</xdr:col>
          <xdr:colOff>182880</xdr:colOff>
          <xdr:row>7</xdr:row>
          <xdr:rowOff>228600</xdr:rowOff>
        </xdr:to>
        <xdr:sp macro="" textlink="">
          <xdr:nvSpPr>
            <xdr:cNvPr id="23556" name="CheckBox12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99060</xdr:rowOff>
        </xdr:from>
        <xdr:to>
          <xdr:col>0</xdr:col>
          <xdr:colOff>182880</xdr:colOff>
          <xdr:row>9</xdr:row>
          <xdr:rowOff>228600</xdr:rowOff>
        </xdr:to>
        <xdr:sp macro="" textlink="">
          <xdr:nvSpPr>
            <xdr:cNvPr id="23557" name="CheckBox13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99060</xdr:rowOff>
        </xdr:from>
        <xdr:to>
          <xdr:col>0</xdr:col>
          <xdr:colOff>182880</xdr:colOff>
          <xdr:row>10</xdr:row>
          <xdr:rowOff>228600</xdr:rowOff>
        </xdr:to>
        <xdr:sp macro="" textlink="">
          <xdr:nvSpPr>
            <xdr:cNvPr id="23558" name="CheckBox14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2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11</xdr:row>
          <xdr:rowOff>99060</xdr:rowOff>
        </xdr:from>
        <xdr:to>
          <xdr:col>0</xdr:col>
          <xdr:colOff>175260</xdr:colOff>
          <xdr:row>11</xdr:row>
          <xdr:rowOff>228600</xdr:rowOff>
        </xdr:to>
        <xdr:sp macro="" textlink="">
          <xdr:nvSpPr>
            <xdr:cNvPr id="23559" name="CheckBox15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2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99060</xdr:rowOff>
        </xdr:from>
        <xdr:to>
          <xdr:col>0</xdr:col>
          <xdr:colOff>182880</xdr:colOff>
          <xdr:row>12</xdr:row>
          <xdr:rowOff>228600</xdr:rowOff>
        </xdr:to>
        <xdr:sp macro="" textlink="">
          <xdr:nvSpPr>
            <xdr:cNvPr id="23560" name="CheckBox16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2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15240</xdr:rowOff>
        </xdr:from>
        <xdr:to>
          <xdr:col>7</xdr:col>
          <xdr:colOff>381000</xdr:colOff>
          <xdr:row>1</xdr:row>
          <xdr:rowOff>45720</xdr:rowOff>
        </xdr:to>
        <xdr:sp macro="" textlink="">
          <xdr:nvSpPr>
            <xdr:cNvPr id="23561" name="Drop Down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2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45720</xdr:rowOff>
        </xdr:from>
        <xdr:to>
          <xdr:col>7</xdr:col>
          <xdr:colOff>381000</xdr:colOff>
          <xdr:row>1</xdr:row>
          <xdr:rowOff>205740</xdr:rowOff>
        </xdr:to>
        <xdr:sp macro="" textlink="">
          <xdr:nvSpPr>
            <xdr:cNvPr id="23562" name="Drop Down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2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205740</xdr:rowOff>
        </xdr:from>
        <xdr:to>
          <xdr:col>7</xdr:col>
          <xdr:colOff>381000</xdr:colOff>
          <xdr:row>1</xdr:row>
          <xdr:rowOff>365760</xdr:rowOff>
        </xdr:to>
        <xdr:sp macro="" textlink="">
          <xdr:nvSpPr>
            <xdr:cNvPr id="23563" name="Drop Down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2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365760</xdr:rowOff>
        </xdr:from>
        <xdr:to>
          <xdr:col>7</xdr:col>
          <xdr:colOff>381000</xdr:colOff>
          <xdr:row>1</xdr:row>
          <xdr:rowOff>525780</xdr:rowOff>
        </xdr:to>
        <xdr:sp macro="" textlink="">
          <xdr:nvSpPr>
            <xdr:cNvPr id="23564" name="Drop Down 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00000000-0008-0000-0200-00000C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525780</xdr:rowOff>
        </xdr:from>
        <xdr:to>
          <xdr:col>7</xdr:col>
          <xdr:colOff>381000</xdr:colOff>
          <xdr:row>2</xdr:row>
          <xdr:rowOff>152400</xdr:rowOff>
        </xdr:to>
        <xdr:sp macro="" textlink="">
          <xdr:nvSpPr>
            <xdr:cNvPr id="23565" name="Drop Down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200-00000D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15240</xdr:colOff>
          <xdr:row>35</xdr:row>
          <xdr:rowOff>0</xdr:rowOff>
        </xdr:to>
        <xdr:sp macro="" textlink="">
          <xdr:nvSpPr>
            <xdr:cNvPr id="23566" name="Drop Down 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00000000-0008-0000-0200-00000E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152400</xdr:rowOff>
        </xdr:from>
        <xdr:to>
          <xdr:col>7</xdr:col>
          <xdr:colOff>381000</xdr:colOff>
          <xdr:row>2</xdr:row>
          <xdr:rowOff>312420</xdr:rowOff>
        </xdr:to>
        <xdr:sp macro="" textlink="">
          <xdr:nvSpPr>
            <xdr:cNvPr id="23567" name="Drop Down 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00000000-0008-0000-0200-00000F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76200</xdr:rowOff>
        </xdr:from>
        <xdr:to>
          <xdr:col>0</xdr:col>
          <xdr:colOff>175260</xdr:colOff>
          <xdr:row>8</xdr:row>
          <xdr:rowOff>205740</xdr:rowOff>
        </xdr:to>
        <xdr:sp macro="" textlink="">
          <xdr:nvSpPr>
            <xdr:cNvPr id="23568" name="CheckBox1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00000000-0008-0000-0200-000010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22860</xdr:colOff>
          <xdr:row>3</xdr:row>
          <xdr:rowOff>7620</xdr:rowOff>
        </xdr:from>
        <xdr:to>
          <xdr:col>8</xdr:col>
          <xdr:colOff>175260</xdr:colOff>
          <xdr:row>16</xdr:row>
          <xdr:rowOff>121920</xdr:rowOff>
        </xdr:to>
        <xdr:sp macro="" textlink="">
          <xdr:nvSpPr>
            <xdr:cNvPr id="23569" name="Button 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00000000-0008-0000-0200-00001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Réinitialiser Tarifs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754289</xdr:colOff>
      <xdr:row>0</xdr:row>
      <xdr:rowOff>9525</xdr:rowOff>
    </xdr:from>
    <xdr:to>
      <xdr:col>5</xdr:col>
      <xdr:colOff>962234</xdr:colOff>
      <xdr:row>2</xdr:row>
      <xdr:rowOff>457200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181725" y="9525"/>
          <a:ext cx="2105026" cy="1276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t"/>
        <a:lstStyle/>
        <a:p>
          <a:pPr algn="r"/>
          <a:r>
            <a:rPr lang="fr-FR" sz="1200"/>
            <a:t>Prestation</a:t>
          </a:r>
          <a:r>
            <a:rPr lang="fr-FR" sz="1200" baseline="0"/>
            <a:t> :</a:t>
          </a:r>
        </a:p>
        <a:p>
          <a:pPr algn="r"/>
          <a:r>
            <a:rPr lang="fr-FR" sz="1200" baseline="0"/>
            <a:t>Type :</a:t>
          </a:r>
        </a:p>
        <a:p>
          <a:pPr algn="r"/>
          <a:r>
            <a:rPr lang="fr-FR" sz="1200" baseline="0"/>
            <a:t>Date de construction :</a:t>
          </a:r>
        </a:p>
        <a:p>
          <a:pPr algn="r"/>
          <a:r>
            <a:rPr lang="fr-FR" sz="1200" baseline="0"/>
            <a:t>Copropriété :</a:t>
          </a:r>
        </a:p>
        <a:p>
          <a:pPr algn="r"/>
          <a:r>
            <a:rPr lang="fr-FR" sz="1200" baseline="0"/>
            <a:t>Gaz de plus de 15 ans :</a:t>
          </a:r>
        </a:p>
        <a:p>
          <a:pPr algn="r"/>
          <a:r>
            <a:rPr lang="fr-FR" sz="1200" baseline="0"/>
            <a:t>Electricité de plus de 15 ans :</a:t>
          </a:r>
          <a:endParaRPr lang="fr-FR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99060</xdr:rowOff>
        </xdr:from>
        <xdr:to>
          <xdr:col>0</xdr:col>
          <xdr:colOff>182880</xdr:colOff>
          <xdr:row>6</xdr:row>
          <xdr:rowOff>228600</xdr:rowOff>
        </xdr:to>
        <xdr:sp macro="" textlink="">
          <xdr:nvSpPr>
            <xdr:cNvPr id="16385" name="CheckBox9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99060</xdr:rowOff>
        </xdr:from>
        <xdr:to>
          <xdr:col>0</xdr:col>
          <xdr:colOff>182880</xdr:colOff>
          <xdr:row>5</xdr:row>
          <xdr:rowOff>228600</xdr:rowOff>
        </xdr:to>
        <xdr:sp macro="" textlink="">
          <xdr:nvSpPr>
            <xdr:cNvPr id="16386" name="CheckBox10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4</xdr:row>
          <xdr:rowOff>91440</xdr:rowOff>
        </xdr:from>
        <xdr:to>
          <xdr:col>0</xdr:col>
          <xdr:colOff>198120</xdr:colOff>
          <xdr:row>4</xdr:row>
          <xdr:rowOff>220980</xdr:rowOff>
        </xdr:to>
        <xdr:sp macro="" textlink="">
          <xdr:nvSpPr>
            <xdr:cNvPr id="16387" name="CheckBox11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3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99060</xdr:rowOff>
        </xdr:from>
        <xdr:to>
          <xdr:col>0</xdr:col>
          <xdr:colOff>182880</xdr:colOff>
          <xdr:row>7</xdr:row>
          <xdr:rowOff>228600</xdr:rowOff>
        </xdr:to>
        <xdr:sp macro="" textlink="">
          <xdr:nvSpPr>
            <xdr:cNvPr id="16388" name="CheckBox12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3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99060</xdr:rowOff>
        </xdr:from>
        <xdr:to>
          <xdr:col>0</xdr:col>
          <xdr:colOff>182880</xdr:colOff>
          <xdr:row>9</xdr:row>
          <xdr:rowOff>228600</xdr:rowOff>
        </xdr:to>
        <xdr:sp macro="" textlink="">
          <xdr:nvSpPr>
            <xdr:cNvPr id="16389" name="CheckBox13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99060</xdr:rowOff>
        </xdr:from>
        <xdr:to>
          <xdr:col>0</xdr:col>
          <xdr:colOff>182880</xdr:colOff>
          <xdr:row>10</xdr:row>
          <xdr:rowOff>228600</xdr:rowOff>
        </xdr:to>
        <xdr:sp macro="" textlink="">
          <xdr:nvSpPr>
            <xdr:cNvPr id="16390" name="CheckBox14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3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11</xdr:row>
          <xdr:rowOff>99060</xdr:rowOff>
        </xdr:from>
        <xdr:to>
          <xdr:col>0</xdr:col>
          <xdr:colOff>175260</xdr:colOff>
          <xdr:row>11</xdr:row>
          <xdr:rowOff>228600</xdr:rowOff>
        </xdr:to>
        <xdr:sp macro="" textlink="">
          <xdr:nvSpPr>
            <xdr:cNvPr id="16391" name="CheckBox15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3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99060</xdr:rowOff>
        </xdr:from>
        <xdr:to>
          <xdr:col>0</xdr:col>
          <xdr:colOff>182880</xdr:colOff>
          <xdr:row>12</xdr:row>
          <xdr:rowOff>228600</xdr:rowOff>
        </xdr:to>
        <xdr:sp macro="" textlink="">
          <xdr:nvSpPr>
            <xdr:cNvPr id="16392" name="CheckBox16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3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15240</xdr:rowOff>
        </xdr:from>
        <xdr:to>
          <xdr:col>7</xdr:col>
          <xdr:colOff>381000</xdr:colOff>
          <xdr:row>1</xdr:row>
          <xdr:rowOff>45720</xdr:rowOff>
        </xdr:to>
        <xdr:sp macro="" textlink="">
          <xdr:nvSpPr>
            <xdr:cNvPr id="16393" name="Drop Down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3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45720</xdr:rowOff>
        </xdr:from>
        <xdr:to>
          <xdr:col>7</xdr:col>
          <xdr:colOff>381000</xdr:colOff>
          <xdr:row>1</xdr:row>
          <xdr:rowOff>205740</xdr:rowOff>
        </xdr:to>
        <xdr:sp macro="" textlink="">
          <xdr:nvSpPr>
            <xdr:cNvPr id="16394" name="Drop Down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3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205740</xdr:rowOff>
        </xdr:from>
        <xdr:to>
          <xdr:col>7</xdr:col>
          <xdr:colOff>381000</xdr:colOff>
          <xdr:row>1</xdr:row>
          <xdr:rowOff>365760</xdr:rowOff>
        </xdr:to>
        <xdr:sp macro="" textlink="">
          <xdr:nvSpPr>
            <xdr:cNvPr id="16395" name="Drop Dow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3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365760</xdr:rowOff>
        </xdr:from>
        <xdr:to>
          <xdr:col>7</xdr:col>
          <xdr:colOff>381000</xdr:colOff>
          <xdr:row>1</xdr:row>
          <xdr:rowOff>525780</xdr:rowOff>
        </xdr:to>
        <xdr:sp macro="" textlink="">
          <xdr:nvSpPr>
            <xdr:cNvPr id="16396" name="Drop Down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3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525780</xdr:rowOff>
        </xdr:from>
        <xdr:to>
          <xdr:col>7</xdr:col>
          <xdr:colOff>381000</xdr:colOff>
          <xdr:row>2</xdr:row>
          <xdr:rowOff>152400</xdr:rowOff>
        </xdr:to>
        <xdr:sp macro="" textlink="">
          <xdr:nvSpPr>
            <xdr:cNvPr id="16397" name="Drop Down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3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2</xdr:col>
          <xdr:colOff>15240</xdr:colOff>
          <xdr:row>35</xdr:row>
          <xdr:rowOff>0</xdr:rowOff>
        </xdr:to>
        <xdr:sp macro="" textlink="">
          <xdr:nvSpPr>
            <xdr:cNvPr id="16398" name="Drop Down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3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152400</xdr:rowOff>
        </xdr:from>
        <xdr:to>
          <xdr:col>7</xdr:col>
          <xdr:colOff>381000</xdr:colOff>
          <xdr:row>2</xdr:row>
          <xdr:rowOff>312420</xdr:rowOff>
        </xdr:to>
        <xdr:sp macro="" textlink="">
          <xdr:nvSpPr>
            <xdr:cNvPr id="16399" name="Drop Down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3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76200</xdr:rowOff>
        </xdr:from>
        <xdr:to>
          <xdr:col>0</xdr:col>
          <xdr:colOff>175260</xdr:colOff>
          <xdr:row>8</xdr:row>
          <xdr:rowOff>205740</xdr:rowOff>
        </xdr:to>
        <xdr:sp macro="" textlink="">
          <xdr:nvSpPr>
            <xdr:cNvPr id="16400" name="CheckBox1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3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22860</xdr:colOff>
          <xdr:row>3</xdr:row>
          <xdr:rowOff>7620</xdr:rowOff>
        </xdr:from>
        <xdr:to>
          <xdr:col>8</xdr:col>
          <xdr:colOff>175260</xdr:colOff>
          <xdr:row>16</xdr:row>
          <xdr:rowOff>121920</xdr:rowOff>
        </xdr:to>
        <xdr:sp macro="" textlink="">
          <xdr:nvSpPr>
            <xdr:cNvPr id="16401" name="Button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3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Réinitialiser Tarifs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157843</xdr:colOff>
      <xdr:row>0</xdr:row>
      <xdr:rowOff>38100</xdr:rowOff>
    </xdr:from>
    <xdr:to>
      <xdr:col>15</xdr:col>
      <xdr:colOff>717095</xdr:colOff>
      <xdr:row>47</xdr:row>
      <xdr:rowOff>3178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61925" y="38100"/>
          <a:ext cx="11982450" cy="7581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590550</xdr:colOff>
      <xdr:row>1</xdr:row>
      <xdr:rowOff>9525</xdr:rowOff>
    </xdr:from>
    <xdr:to>
      <xdr:col>15</xdr:col>
      <xdr:colOff>276225</xdr:colOff>
      <xdr:row>45</xdr:row>
      <xdr:rowOff>142875</xdr:rowOff>
    </xdr:to>
    <xdr:pic>
      <xdr:nvPicPr>
        <xdr:cNvPr id="18775" name="Image 3">
          <a:extLst>
            <a:ext uri="{FF2B5EF4-FFF2-40B4-BE49-F238E27FC236}">
              <a16:creationId xmlns:a16="http://schemas.microsoft.com/office/drawing/2014/main" id="{00000000-0008-0000-0400-000057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0550" y="171450"/>
          <a:ext cx="11115675" cy="725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15</xdr:col>
      <xdr:colOff>679000</xdr:colOff>
      <xdr:row>53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38100"/>
          <a:ext cx="12087225" cy="856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57150</xdr:colOff>
      <xdr:row>3</xdr:row>
      <xdr:rowOff>19050</xdr:rowOff>
    </xdr:from>
    <xdr:to>
      <xdr:col>16</xdr:col>
      <xdr:colOff>9525</xdr:colOff>
      <xdr:row>46</xdr:row>
      <xdr:rowOff>76200</xdr:rowOff>
    </xdr:to>
    <xdr:pic>
      <xdr:nvPicPr>
        <xdr:cNvPr id="19800" name="Image 3">
          <a:extLst>
            <a:ext uri="{FF2B5EF4-FFF2-40B4-BE49-F238E27FC236}">
              <a16:creationId xmlns:a16="http://schemas.microsoft.com/office/drawing/2014/main" id="{00000000-0008-0000-0500-000058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04825"/>
          <a:ext cx="12144375" cy="701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219755</xdr:colOff>
      <xdr:row>3</xdr:row>
      <xdr:rowOff>38100</xdr:rowOff>
    </xdr:from>
    <xdr:ext cx="190164" cy="27400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23837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12</xdr:col>
      <xdr:colOff>552450</xdr:colOff>
      <xdr:row>38</xdr:row>
      <xdr:rowOff>152400</xdr:rowOff>
    </xdr:to>
    <xdr:pic>
      <xdr:nvPicPr>
        <xdr:cNvPr id="20760" name="Picture 10">
          <a:extLst>
            <a:ext uri="{FF2B5EF4-FFF2-40B4-BE49-F238E27FC236}">
              <a16:creationId xmlns:a16="http://schemas.microsoft.com/office/drawing/2014/main" id="{00000000-0008-0000-0600-000018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96450" cy="6305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8.xml"/><Relationship Id="rId1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2.xml"/><Relationship Id="rId20" Type="http://schemas.openxmlformats.org/officeDocument/2006/relationships/ctrlProp" Target="../ctrlProps/ctrlProp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.xml"/><Relationship Id="rId10" Type="http://schemas.openxmlformats.org/officeDocument/2006/relationships/control" Target="../activeX/activeX5.xml"/><Relationship Id="rId19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control" Target="../activeX/activeX1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5.x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9.xml"/><Relationship Id="rId10" Type="http://schemas.openxmlformats.org/officeDocument/2006/relationships/control" Target="../activeX/activeX14.xml"/><Relationship Id="rId19" Type="http://schemas.openxmlformats.org/officeDocument/2006/relationships/ctrlProp" Target="../ctrlProps/ctrlProp13.xml"/><Relationship Id="rId4" Type="http://schemas.openxmlformats.org/officeDocument/2006/relationships/control" Target="../activeX/activeX10.xml"/><Relationship Id="rId9" Type="http://schemas.openxmlformats.org/officeDocument/2006/relationships/image" Target="../media/image2.emf"/><Relationship Id="rId14" Type="http://schemas.openxmlformats.org/officeDocument/2006/relationships/control" Target="../activeX/activeX18.xml"/><Relationship Id="rId22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control" Target="../activeX/activeX26.xml"/><Relationship Id="rId1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3.xml"/><Relationship Id="rId7" Type="http://schemas.openxmlformats.org/officeDocument/2006/relationships/image" Target="../media/image1.emf"/><Relationship Id="rId12" Type="http://schemas.openxmlformats.org/officeDocument/2006/relationships/control" Target="../activeX/activeX25.xml"/><Relationship Id="rId1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8.xml"/><Relationship Id="rId20" Type="http://schemas.openxmlformats.org/officeDocument/2006/relationships/ctrlProp" Target="../ctrlProps/ctrlProp2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0.xml"/><Relationship Id="rId11" Type="http://schemas.openxmlformats.org/officeDocument/2006/relationships/control" Target="../activeX/activeX24.xml"/><Relationship Id="rId5" Type="http://schemas.openxmlformats.org/officeDocument/2006/relationships/image" Target="../media/image2.emf"/><Relationship Id="rId15" Type="http://schemas.openxmlformats.org/officeDocument/2006/relationships/ctrlProp" Target="../ctrlProps/ctrlProp17.xml"/><Relationship Id="rId10" Type="http://schemas.openxmlformats.org/officeDocument/2006/relationships/control" Target="../activeX/activeX23.xml"/><Relationship Id="rId19" Type="http://schemas.openxmlformats.org/officeDocument/2006/relationships/ctrlProp" Target="../ctrlProps/ctrlProp21.xml"/><Relationship Id="rId4" Type="http://schemas.openxmlformats.org/officeDocument/2006/relationships/control" Target="../activeX/activeX19.xml"/><Relationship Id="rId9" Type="http://schemas.openxmlformats.org/officeDocument/2006/relationships/control" Target="../activeX/activeX22.xml"/><Relationship Id="rId14" Type="http://schemas.openxmlformats.org/officeDocument/2006/relationships/control" Target="../activeX/activeX27.xml"/><Relationship Id="rId22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35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31.xml"/><Relationship Id="rId7" Type="http://schemas.openxmlformats.org/officeDocument/2006/relationships/control" Target="../activeX/activeX30.xml"/><Relationship Id="rId12" Type="http://schemas.openxmlformats.org/officeDocument/2006/relationships/control" Target="../activeX/activeX34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9.xml"/><Relationship Id="rId11" Type="http://schemas.openxmlformats.org/officeDocument/2006/relationships/control" Target="../activeX/activeX33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25.xml"/><Relationship Id="rId10" Type="http://schemas.openxmlformats.org/officeDocument/2006/relationships/control" Target="../activeX/activeX32.xml"/><Relationship Id="rId19" Type="http://schemas.openxmlformats.org/officeDocument/2006/relationships/ctrlProp" Target="../ctrlProps/ctrlProp29.xml"/><Relationship Id="rId4" Type="http://schemas.openxmlformats.org/officeDocument/2006/relationships/control" Target="../activeX/activeX28.xml"/><Relationship Id="rId9" Type="http://schemas.openxmlformats.org/officeDocument/2006/relationships/control" Target="../activeX/activeX31.xml"/><Relationship Id="rId14" Type="http://schemas.openxmlformats.org/officeDocument/2006/relationships/control" Target="../activeX/activeX36.xml"/><Relationship Id="rId22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1:AA39"/>
  <sheetViews>
    <sheetView showGridLines="0" zoomScaleNormal="100" workbookViewId="0">
      <selection activeCell="J6" sqref="J6"/>
    </sheetView>
  </sheetViews>
  <sheetFormatPr baseColWidth="10" defaultColWidth="11.44140625" defaultRowHeight="13.2" x14ac:dyDescent="0.25"/>
  <cols>
    <col min="1" max="1" width="53.33203125" customWidth="1"/>
    <col min="2" max="2" width="14" customWidth="1"/>
    <col min="3" max="3" width="14.33203125" customWidth="1"/>
    <col min="4" max="4" width="14.6640625" customWidth="1"/>
    <col min="5" max="5" width="13.6640625" bestFit="1" customWidth="1"/>
    <col min="6" max="7" width="14.6640625" bestFit="1" customWidth="1"/>
    <col min="8" max="8" width="8.6640625" customWidth="1"/>
    <col min="9" max="9" width="9.33203125" customWidth="1"/>
    <col min="10" max="10" width="9.6640625" style="5" customWidth="1"/>
    <col min="11" max="11" width="13" style="6" bestFit="1" customWidth="1"/>
    <col min="12" max="12" width="31.6640625" style="6" bestFit="1" customWidth="1"/>
    <col min="13" max="13" width="6.33203125" style="6" customWidth="1"/>
    <col min="14" max="14" width="6.6640625" style="6" customWidth="1"/>
    <col min="15" max="15" width="5" style="6" customWidth="1"/>
    <col min="16" max="16" width="5.33203125" style="5" customWidth="1"/>
    <col min="17" max="17" width="8" style="5" customWidth="1"/>
    <col min="18" max="18" width="5" style="5" customWidth="1"/>
    <col min="19" max="19" width="15" style="5" customWidth="1"/>
    <col min="20" max="20" width="18.6640625" style="5" customWidth="1"/>
    <col min="21" max="21" width="11.44140625" style="5"/>
  </cols>
  <sheetData>
    <row r="1" spans="1:27" x14ac:dyDescent="0.25">
      <c r="F1" s="6"/>
      <c r="I1" s="5"/>
      <c r="K1" s="50"/>
      <c r="L1" s="50"/>
      <c r="M1" s="50"/>
      <c r="N1" s="50"/>
      <c r="O1" s="50"/>
      <c r="P1" s="51"/>
      <c r="Q1" s="51"/>
      <c r="R1" s="51"/>
      <c r="V1" s="5"/>
      <c r="W1" s="5"/>
      <c r="X1" s="5"/>
      <c r="Y1" s="5"/>
      <c r="Z1" s="5"/>
    </row>
    <row r="2" spans="1:27" ht="52.5" customHeight="1" x14ac:dyDescent="0.4">
      <c r="B2" s="9"/>
      <c r="C2" s="10"/>
      <c r="H2" s="7">
        <v>1</v>
      </c>
      <c r="I2" s="5"/>
      <c r="J2" s="7"/>
      <c r="K2" s="11" t="s">
        <v>13</v>
      </c>
      <c r="L2" s="12" t="s">
        <v>14</v>
      </c>
      <c r="M2" s="12" t="s">
        <v>56</v>
      </c>
      <c r="N2" s="12" t="s">
        <v>15</v>
      </c>
      <c r="O2" s="12" t="s">
        <v>15</v>
      </c>
      <c r="P2" s="27" t="s">
        <v>15</v>
      </c>
      <c r="Q2" s="7"/>
      <c r="R2" s="7"/>
      <c r="S2" s="7" t="s">
        <v>61</v>
      </c>
      <c r="T2" s="7" t="str">
        <f>IF(K6=2,"V",IF(K6=3,"L",""))</f>
        <v/>
      </c>
      <c r="U2" s="7"/>
      <c r="V2" s="5"/>
      <c r="W2" s="5"/>
      <c r="X2" s="5"/>
      <c r="Y2" s="5"/>
      <c r="Z2" s="5"/>
      <c r="AA2" s="5"/>
    </row>
    <row r="3" spans="1:27" ht="36.75" customHeight="1" x14ac:dyDescent="0.95">
      <c r="A3" s="61" t="s">
        <v>96</v>
      </c>
      <c r="B3" s="62"/>
      <c r="C3" s="62"/>
      <c r="D3" s="46">
        <v>1</v>
      </c>
      <c r="E3" s="46"/>
      <c r="H3" s="13"/>
      <c r="I3" s="52"/>
      <c r="J3" s="7"/>
      <c r="K3" s="12" t="s">
        <v>16</v>
      </c>
      <c r="L3" s="12" t="s">
        <v>17</v>
      </c>
      <c r="M3" s="12" t="s">
        <v>57</v>
      </c>
      <c r="N3" s="12" t="s">
        <v>18</v>
      </c>
      <c r="O3" s="12" t="s">
        <v>18</v>
      </c>
      <c r="P3" s="27" t="s">
        <v>18</v>
      </c>
      <c r="Q3" s="7"/>
      <c r="R3" s="7"/>
      <c r="S3" s="7" t="s">
        <v>63</v>
      </c>
      <c r="T3" s="7" t="str">
        <f>IF(L6=2,"Maison",IF(L6=3,"Local Commercial",""))</f>
        <v/>
      </c>
      <c r="U3" s="7"/>
      <c r="V3" s="5"/>
      <c r="W3" s="5"/>
      <c r="X3" s="5"/>
      <c r="Y3" s="5"/>
      <c r="Z3" s="5"/>
      <c r="AA3" s="5"/>
    </row>
    <row r="4" spans="1:27" s="14" customFormat="1" x14ac:dyDescent="0.25">
      <c r="A4" s="32"/>
      <c r="B4" s="32" t="s">
        <v>0</v>
      </c>
      <c r="C4" s="32" t="s">
        <v>1</v>
      </c>
      <c r="D4" s="45" t="s">
        <v>2</v>
      </c>
      <c r="E4" s="32" t="s">
        <v>3</v>
      </c>
      <c r="F4" s="32" t="s">
        <v>4</v>
      </c>
      <c r="G4" s="32" t="s">
        <v>5</v>
      </c>
      <c r="H4" s="35"/>
      <c r="I4" s="53"/>
      <c r="J4" s="34"/>
      <c r="K4" s="47"/>
      <c r="L4" s="47"/>
      <c r="M4" s="47" t="s">
        <v>19</v>
      </c>
      <c r="N4" s="47"/>
      <c r="O4" s="47"/>
      <c r="P4" s="34"/>
      <c r="Q4" s="34"/>
      <c r="R4" s="34"/>
      <c r="S4" s="34" t="s">
        <v>62</v>
      </c>
      <c r="T4" s="34" t="str">
        <f>IF(M6=2,"1936",IF(M6=4,"2000",IF(M6=3,"1980","")))</f>
        <v/>
      </c>
      <c r="U4" s="8"/>
      <c r="V4" s="6"/>
      <c r="W4" s="6"/>
      <c r="X4" s="6"/>
      <c r="Y4" s="6"/>
      <c r="Z4" s="6"/>
      <c r="AA4" s="6"/>
    </row>
    <row r="5" spans="1:27" ht="27" customHeight="1" x14ac:dyDescent="0.25">
      <c r="A5" s="33" t="str">
        <f>IF(K6=2,"       Attestation de surface - Carrez",IF(AND(K6=3,L6=2),"       Attestation de surface - Boutin","       Attestation de surface - (Carrez ou Boutin)"))</f>
        <v xml:space="preserve">       Attestation de surface - (Carrez ou Boutin)</v>
      </c>
      <c r="B5" s="1">
        <v>40</v>
      </c>
      <c r="C5" s="1">
        <v>55</v>
      </c>
      <c r="D5" s="1">
        <v>85</v>
      </c>
      <c r="E5" s="1">
        <v>120</v>
      </c>
      <c r="F5" s="1">
        <v>145</v>
      </c>
      <c r="G5" s="1">
        <v>190</v>
      </c>
      <c r="H5" s="36" t="b">
        <v>0</v>
      </c>
      <c r="I5" s="55" t="str">
        <f t="shared" ref="I5:I11" si="0">IF(H5=TRUE,1,"")</f>
        <v/>
      </c>
      <c r="J5" s="37"/>
      <c r="K5" s="34" t="s">
        <v>70</v>
      </c>
      <c r="L5" s="34" t="s">
        <v>65</v>
      </c>
      <c r="M5" s="34" t="s">
        <v>69</v>
      </c>
      <c r="N5" s="34" t="s">
        <v>66</v>
      </c>
      <c r="O5" s="34" t="s">
        <v>68</v>
      </c>
      <c r="P5" s="37" t="s">
        <v>67</v>
      </c>
      <c r="Q5" s="37"/>
      <c r="R5" s="37"/>
      <c r="S5" s="37"/>
      <c r="T5" s="37"/>
      <c r="U5" s="7"/>
      <c r="V5" s="5"/>
      <c r="W5" s="5"/>
      <c r="X5" s="5"/>
      <c r="Y5" s="5"/>
      <c r="Z5" s="5"/>
      <c r="AA5" s="5"/>
    </row>
    <row r="6" spans="1:27" ht="27" customHeight="1" x14ac:dyDescent="0.25">
      <c r="A6" s="33" t="s">
        <v>6</v>
      </c>
      <c r="B6" s="1">
        <v>50</v>
      </c>
      <c r="C6" s="1">
        <v>65</v>
      </c>
      <c r="D6" s="1">
        <v>75</v>
      </c>
      <c r="E6" s="1">
        <v>110</v>
      </c>
      <c r="F6" s="1">
        <v>140</v>
      </c>
      <c r="G6" s="1">
        <v>210</v>
      </c>
      <c r="H6" s="36" t="b">
        <v>1</v>
      </c>
      <c r="I6" s="55">
        <f t="shared" si="0"/>
        <v>1</v>
      </c>
      <c r="J6" s="37"/>
      <c r="K6" s="35">
        <v>1</v>
      </c>
      <c r="L6" s="35">
        <v>1</v>
      </c>
      <c r="M6" s="35">
        <v>1</v>
      </c>
      <c r="N6" s="35">
        <v>1</v>
      </c>
      <c r="O6" s="35">
        <v>1</v>
      </c>
      <c r="P6" s="36">
        <v>1</v>
      </c>
      <c r="Q6" s="37"/>
      <c r="R6" s="37"/>
      <c r="S6" s="37"/>
      <c r="T6" s="37"/>
      <c r="U6" s="7"/>
      <c r="V6" s="5"/>
      <c r="W6" s="5"/>
      <c r="X6" s="5"/>
      <c r="Y6" s="5"/>
      <c r="Z6" s="5"/>
      <c r="AA6" s="5"/>
    </row>
    <row r="7" spans="1:27" ht="27" customHeight="1" x14ac:dyDescent="0.25">
      <c r="A7" s="33" t="str">
        <f>IF(AND(L6=2,K6=3),"      Amiante - DAPP",IF(L6=3,"       Amiante - DTA","       Amiante"))</f>
        <v xml:space="preserve">       Amiante</v>
      </c>
      <c r="B7" s="1">
        <v>60</v>
      </c>
      <c r="C7" s="1">
        <v>80</v>
      </c>
      <c r="D7" s="1">
        <v>90</v>
      </c>
      <c r="E7" s="1">
        <v>100</v>
      </c>
      <c r="F7" s="1">
        <v>105</v>
      </c>
      <c r="G7" s="1">
        <v>115</v>
      </c>
      <c r="H7" s="36" t="b">
        <v>1</v>
      </c>
      <c r="I7" s="55">
        <f t="shared" si="0"/>
        <v>1</v>
      </c>
      <c r="J7" s="38"/>
      <c r="K7" s="39" t="s">
        <v>20</v>
      </c>
      <c r="L7" s="35" t="str">
        <f>IF(K6=2,IF(N6=2,"TRUE","FALSE"),IF(K6=3,"TRUE","FALSE"))</f>
        <v>FALSE</v>
      </c>
      <c r="M7" s="34"/>
      <c r="N7" s="34"/>
      <c r="O7" s="34"/>
      <c r="P7" s="37"/>
      <c r="Q7" s="37"/>
      <c r="R7" s="37"/>
      <c r="S7" s="37"/>
      <c r="T7" s="37"/>
      <c r="U7" s="7"/>
      <c r="V7" s="5"/>
      <c r="W7" s="5"/>
      <c r="X7" s="5"/>
      <c r="Y7" s="5"/>
      <c r="Z7" s="5"/>
      <c r="AA7" s="5"/>
    </row>
    <row r="8" spans="1:27" ht="27" customHeight="1" x14ac:dyDescent="0.25">
      <c r="A8" s="33" t="s">
        <v>7</v>
      </c>
      <c r="B8" s="1">
        <v>145</v>
      </c>
      <c r="C8" s="1">
        <v>165</v>
      </c>
      <c r="D8" s="1">
        <v>195</v>
      </c>
      <c r="E8" s="1">
        <v>245</v>
      </c>
      <c r="F8" s="1">
        <v>295</v>
      </c>
      <c r="G8" s="1">
        <v>350</v>
      </c>
      <c r="H8" s="36" t="b">
        <v>1</v>
      </c>
      <c r="I8" s="55">
        <f t="shared" si="0"/>
        <v>1</v>
      </c>
      <c r="J8" s="37"/>
      <c r="K8" s="39" t="s">
        <v>21</v>
      </c>
      <c r="L8" s="35" t="str">
        <f>IF(K6=3,"FALSE",IF(K6=2,"TRUE"&amp;B35,"FALSE"))</f>
        <v>FALSE</v>
      </c>
      <c r="M8" s="34"/>
      <c r="N8" s="34"/>
      <c r="O8" s="34"/>
      <c r="P8" s="37"/>
      <c r="Q8" s="37"/>
      <c r="R8" s="37"/>
      <c r="S8" s="37"/>
      <c r="T8" s="37"/>
      <c r="U8" s="7"/>
      <c r="V8" s="5"/>
      <c r="W8" s="5"/>
      <c r="X8" s="5"/>
      <c r="Y8" s="5"/>
      <c r="Z8" s="5"/>
      <c r="AA8" s="5"/>
    </row>
    <row r="9" spans="1:27" ht="27" customHeight="1" x14ac:dyDescent="0.25">
      <c r="A9" s="33" t="str">
        <f>IF(L6=3,"     DPE - Tertiaire (sur facture avec mention)","     DPE - Avant 1948 (sur facture)")</f>
        <v xml:space="preserve">     DPE - Avant 1948 (sur facture)</v>
      </c>
      <c r="B9" s="1">
        <v>80</v>
      </c>
      <c r="C9" s="1">
        <v>90</v>
      </c>
      <c r="D9" s="1">
        <v>100</v>
      </c>
      <c r="E9" s="1">
        <v>110</v>
      </c>
      <c r="F9" s="1">
        <v>120</v>
      </c>
      <c r="G9" s="1">
        <v>140</v>
      </c>
      <c r="H9" s="36" t="b">
        <v>0</v>
      </c>
      <c r="I9" s="55" t="str">
        <f t="shared" si="0"/>
        <v/>
      </c>
      <c r="J9" s="37"/>
      <c r="K9" s="39" t="s">
        <v>22</v>
      </c>
      <c r="L9" s="35" t="str">
        <f>IF(K6=2,IF(M6=3,"TRUE",IF(M6=2,"TRUE","FALSE")),"FALSE")</f>
        <v>FALSE</v>
      </c>
      <c r="M9" s="34"/>
      <c r="N9" s="34"/>
      <c r="O9" s="34"/>
      <c r="P9" s="37"/>
      <c r="Q9" s="37"/>
      <c r="R9" s="37"/>
      <c r="S9" s="37"/>
      <c r="T9" s="37"/>
      <c r="U9" s="7"/>
      <c r="V9" s="5"/>
      <c r="W9" s="5"/>
      <c r="X9" s="5"/>
      <c r="Y9" s="5"/>
      <c r="Z9" s="5"/>
      <c r="AA9" s="5"/>
    </row>
    <row r="10" spans="1:27" ht="27" customHeight="1" x14ac:dyDescent="0.25">
      <c r="A10" s="33" t="s">
        <v>55</v>
      </c>
      <c r="B10" s="1">
        <v>120</v>
      </c>
      <c r="C10" s="1">
        <v>140</v>
      </c>
      <c r="D10" s="1">
        <v>150</v>
      </c>
      <c r="E10" s="1">
        <v>170</v>
      </c>
      <c r="F10" s="1">
        <v>200</v>
      </c>
      <c r="G10" s="1">
        <v>250</v>
      </c>
      <c r="H10" s="36" t="b">
        <v>1</v>
      </c>
      <c r="I10" s="55">
        <f t="shared" si="0"/>
        <v>1</v>
      </c>
      <c r="J10" s="37"/>
      <c r="K10" s="39" t="s">
        <v>23</v>
      </c>
      <c r="L10" s="35" t="str">
        <f>IF(K6=2,IF(M6=3,"TRUE",IF(M6=2,"TRUE","FALSE")),"FALSE")</f>
        <v>FALSE</v>
      </c>
      <c r="M10" s="34"/>
      <c r="N10" s="34"/>
      <c r="O10" s="34"/>
      <c r="P10" s="37"/>
      <c r="Q10" s="37"/>
      <c r="R10" s="37"/>
      <c r="S10" s="37"/>
      <c r="T10" s="37"/>
      <c r="U10" s="7"/>
      <c r="V10" s="5"/>
      <c r="W10" s="5"/>
      <c r="X10" s="5"/>
      <c r="Y10" s="5"/>
      <c r="Z10" s="5"/>
      <c r="AA10" s="5"/>
    </row>
    <row r="11" spans="1:27" ht="27" customHeight="1" x14ac:dyDescent="0.25">
      <c r="A11" s="33" t="s">
        <v>8</v>
      </c>
      <c r="B11" s="1">
        <v>90</v>
      </c>
      <c r="C11" s="1">
        <v>90</v>
      </c>
      <c r="D11" s="1">
        <v>90</v>
      </c>
      <c r="E11" s="1">
        <v>90</v>
      </c>
      <c r="F11" s="1">
        <v>90</v>
      </c>
      <c r="G11" s="1">
        <v>90</v>
      </c>
      <c r="H11" s="36" t="b">
        <v>1</v>
      </c>
      <c r="I11" s="55">
        <f t="shared" si="0"/>
        <v>1</v>
      </c>
      <c r="J11" s="37"/>
      <c r="K11" s="39" t="s">
        <v>24</v>
      </c>
      <c r="L11" s="35" t="str">
        <f>IF(K6&gt;=2,IF(L6=3,"FALSE",IF(M6=2,"TRUE","FALSE")),"FALSE")</f>
        <v>FALSE</v>
      </c>
      <c r="M11" s="34"/>
      <c r="N11" s="34"/>
      <c r="O11" s="34"/>
      <c r="P11" s="37"/>
      <c r="Q11" s="37"/>
      <c r="R11" s="37"/>
      <c r="S11" s="37"/>
      <c r="T11" s="37"/>
      <c r="U11" s="7"/>
      <c r="V11" s="5"/>
      <c r="W11" s="5"/>
      <c r="X11" s="5"/>
      <c r="Y11" s="5"/>
      <c r="Z11" s="5"/>
      <c r="AA11" s="5"/>
    </row>
    <row r="12" spans="1:27" ht="27" customHeight="1" x14ac:dyDescent="0.25">
      <c r="A12" s="33" t="s">
        <v>58</v>
      </c>
      <c r="B12" s="1">
        <v>40</v>
      </c>
      <c r="C12" s="1">
        <v>40</v>
      </c>
      <c r="D12" s="1">
        <v>40</v>
      </c>
      <c r="E12" s="1">
        <v>40</v>
      </c>
      <c r="F12" s="1">
        <v>40</v>
      </c>
      <c r="G12" s="1">
        <v>40</v>
      </c>
      <c r="H12" s="36" t="b">
        <v>1</v>
      </c>
      <c r="I12" s="55"/>
      <c r="J12" s="37">
        <f>IF(H12=TRUE,1,"")</f>
        <v>1</v>
      </c>
      <c r="K12" s="39" t="s">
        <v>25</v>
      </c>
      <c r="L12" s="35" t="str">
        <f>IF(K6=2,IF(L6=2,IF(O6=2,"TRUE","FALSE"),"FALSE"),"FALSE")</f>
        <v>FALSE</v>
      </c>
      <c r="M12" s="34"/>
      <c r="N12" s="34"/>
      <c r="O12" s="34"/>
      <c r="P12" s="37"/>
      <c r="Q12" s="37"/>
      <c r="R12" s="37"/>
      <c r="S12" s="37"/>
      <c r="T12" s="37"/>
      <c r="U12" s="7"/>
      <c r="V12" s="5"/>
      <c r="W12" s="5"/>
      <c r="X12" s="5"/>
      <c r="Y12" s="5"/>
      <c r="Z12" s="5"/>
      <c r="AA12" s="5"/>
    </row>
    <row r="13" spans="1:27" ht="27" customHeight="1" x14ac:dyDescent="0.25">
      <c r="A13" s="33" t="s">
        <v>9</v>
      </c>
      <c r="B13" s="1">
        <v>115</v>
      </c>
      <c r="C13" s="1">
        <v>125</v>
      </c>
      <c r="D13" s="1">
        <v>140</v>
      </c>
      <c r="E13" s="1">
        <v>160</v>
      </c>
      <c r="F13" s="1">
        <v>190</v>
      </c>
      <c r="G13" s="1">
        <v>220</v>
      </c>
      <c r="H13" s="36" t="b">
        <v>1</v>
      </c>
      <c r="I13" s="55">
        <f>IF(H13=TRUE,1,"")</f>
        <v>1</v>
      </c>
      <c r="J13" s="37"/>
      <c r="K13" s="39" t="s">
        <v>26</v>
      </c>
      <c r="L13" s="35" t="str">
        <f>IF(K6&gt;1,"TRUE","FALSE")</f>
        <v>FALSE</v>
      </c>
      <c r="M13" s="34"/>
      <c r="N13" s="34"/>
      <c r="O13" s="34"/>
      <c r="P13" s="37"/>
      <c r="Q13" s="37"/>
      <c r="R13" s="37"/>
      <c r="S13" s="37"/>
      <c r="T13" s="37"/>
      <c r="U13" s="7"/>
      <c r="V13" s="5"/>
      <c r="W13" s="5"/>
      <c r="X13" s="5"/>
      <c r="Y13" s="5"/>
      <c r="Z13" s="5"/>
      <c r="AA13" s="5"/>
    </row>
    <row r="14" spans="1:27" ht="13.8" x14ac:dyDescent="0.25">
      <c r="A14" s="2" t="s">
        <v>10</v>
      </c>
      <c r="B14" s="28">
        <f t="shared" ref="B14:G14" si="1">SUMIF($H$5:$H$13,"VRAI",B5:B13)</f>
        <v>620</v>
      </c>
      <c r="C14" s="28">
        <f t="shared" si="1"/>
        <v>705</v>
      </c>
      <c r="D14" s="28">
        <f>SUMIF($H$5:$H$13,"VRAI",D5:D13)</f>
        <v>780</v>
      </c>
      <c r="E14" s="28">
        <f t="shared" si="1"/>
        <v>915</v>
      </c>
      <c r="F14" s="28">
        <f t="shared" si="1"/>
        <v>1060</v>
      </c>
      <c r="G14" s="28">
        <f t="shared" si="1"/>
        <v>1275</v>
      </c>
      <c r="H14" s="40" t="s">
        <v>64</v>
      </c>
      <c r="I14" s="56">
        <f>COUNT(I5:I13,"VRAI")</f>
        <v>6</v>
      </c>
      <c r="J14" s="37"/>
      <c r="K14" s="39" t="s">
        <v>27</v>
      </c>
      <c r="L14" s="35" t="str">
        <f>IF(K6=2,IF(L6=2,IF(P6=2,"TRUE","FALSE"),"FALSE"),"FALSE")</f>
        <v>FALSE</v>
      </c>
      <c r="M14" s="34"/>
      <c r="N14" s="34"/>
      <c r="O14" s="34"/>
      <c r="P14" s="37"/>
      <c r="Q14" s="37"/>
      <c r="R14" s="37"/>
      <c r="S14" s="37"/>
      <c r="T14" s="37"/>
      <c r="U14" s="7"/>
      <c r="V14" s="5"/>
      <c r="W14" s="5"/>
      <c r="X14" s="5"/>
      <c r="Y14" s="5"/>
      <c r="Z14" s="5"/>
      <c r="AA14" s="5"/>
    </row>
    <row r="15" spans="1:27" ht="13.8" x14ac:dyDescent="0.25">
      <c r="A15" s="3" t="s">
        <v>11</v>
      </c>
      <c r="B15" s="29">
        <f t="shared" ref="B15:G15" si="2">IF($I$14=1,B14-B14*$B$26,IF($I$14=5,B14-B14*$B$30,IF($I$14=4,B14-B14*$B$29,IF($I$14=3,B14-B14*$B$28,IF($I$14=2,B14-B14*$B$27,IF($I$14=6,B14-B14*$B$31,IF($I$14=7,B14-B14*$B$32,IF($I$14=8,B14-B14*$B$33,B14))))))))</f>
        <v>297.59999999999997</v>
      </c>
      <c r="C15" s="29">
        <f t="shared" si="2"/>
        <v>338.4</v>
      </c>
      <c r="D15" s="29">
        <f t="shared" si="2"/>
        <v>374.4</v>
      </c>
      <c r="E15" s="29">
        <f t="shared" si="2"/>
        <v>439.2</v>
      </c>
      <c r="F15" s="29">
        <f t="shared" si="2"/>
        <v>508.79999999999995</v>
      </c>
      <c r="G15" s="29">
        <f t="shared" si="2"/>
        <v>612</v>
      </c>
      <c r="H15" s="36"/>
      <c r="I15" s="55"/>
      <c r="J15" s="37"/>
      <c r="K15" s="39"/>
      <c r="L15" s="35" t="str">
        <f>IF(K6=2,IF(L6=2,IF(M6&lt;4,IF(P6=2,"TRUE","FALSE"),"FALSE"),"FALSE"),"FALSE")</f>
        <v>FALSE</v>
      </c>
      <c r="M15" s="34"/>
      <c r="N15" s="34"/>
      <c r="O15" s="34"/>
      <c r="P15" s="37"/>
      <c r="Q15" s="37"/>
      <c r="R15" s="37"/>
      <c r="S15" s="37"/>
      <c r="T15" s="37"/>
      <c r="U15" s="7"/>
      <c r="V15" s="5"/>
      <c r="W15" s="5"/>
      <c r="X15" s="5"/>
      <c r="Y15" s="5"/>
      <c r="Z15" s="5"/>
      <c r="AA15" s="5"/>
    </row>
    <row r="16" spans="1:27" x14ac:dyDescent="0.25">
      <c r="A16" s="4" t="s">
        <v>12</v>
      </c>
      <c r="B16" s="63" t="str">
        <f>IF(I14=1,B26*100,IF(I14=2,B27*100,IF(I14=3,B28*100,IF(I14=4,B29*100,IF(I14=5,B30*100,IF(I14=6,B31*100,IF(I14=7,B32*100,IF(I14=8,B33*100,"0"))))))))&amp;"% pour "&amp;I14&amp;" diagnostics "&amp;IF(H12=TRUE,"(+ ERNT)","")</f>
        <v>52% pour 6 diagnostics (+ ERNT)</v>
      </c>
      <c r="C16" s="64"/>
      <c r="D16" s="64"/>
      <c r="E16" s="64"/>
      <c r="F16" s="64"/>
      <c r="G16" s="64"/>
      <c r="H16" s="37"/>
      <c r="I16" s="52"/>
      <c r="J16" s="37"/>
      <c r="K16" s="34"/>
      <c r="L16" s="34"/>
      <c r="M16" s="34"/>
      <c r="N16" s="34"/>
      <c r="O16" s="34"/>
      <c r="P16" s="37"/>
      <c r="Q16" s="37"/>
      <c r="R16" s="37"/>
      <c r="S16" s="37"/>
      <c r="T16" s="37"/>
      <c r="U16" s="7"/>
      <c r="V16" s="5"/>
      <c r="W16" s="5"/>
      <c r="X16" s="5"/>
      <c r="Y16" s="5"/>
      <c r="Z16" s="5"/>
      <c r="AA16" s="5"/>
    </row>
    <row r="17" spans="1:27" x14ac:dyDescent="0.25">
      <c r="B17" s="65" t="str">
        <f>HYPERLINK("http://www.alliancesudexpertise.com/iframe-partenaires.php?calcul_diags_obligatoires_ase=0&amp;partenaire_ase=ASE_calcul_tarif&amp;carrez="&amp;I5&amp;"&amp;termite="&amp;I6&amp;"true&amp;amiante="&amp;I7&amp;"&amp;plomb="&amp;I8&amp;"&amp;dpe3cl="&amp;I9&amp;"&amp;dpe_fac="&amp;I10&amp;"&amp;gaz="&amp;I11&amp;"&amp;ernt="&amp;J12&amp;"&amp;elec="&amp;I13&amp;"&amp;libelle_type="&amp;T3&amp;"&amp;annee="&amp;T4&amp;"&amp;prestation_type="&amp;T2&amp;"","Envoyer un devis automatique *")</f>
        <v>Envoyer un devis automatique *</v>
      </c>
      <c r="C17" s="66"/>
      <c r="D17" s="66"/>
      <c r="E17" s="66"/>
      <c r="F17" s="66"/>
      <c r="G17" s="66"/>
      <c r="H17" s="37"/>
      <c r="I17" s="52"/>
      <c r="J17" s="37"/>
      <c r="K17" s="34"/>
      <c r="L17" s="34"/>
      <c r="M17" s="34"/>
      <c r="N17" s="34"/>
      <c r="O17" s="34"/>
      <c r="P17" s="37"/>
      <c r="Q17" s="37"/>
      <c r="R17" s="7"/>
      <c r="S17" s="7"/>
      <c r="T17" s="7"/>
      <c r="U17" s="7"/>
      <c r="V17" s="5"/>
      <c r="W17" s="5"/>
      <c r="X17" s="5"/>
      <c r="Y17" s="5"/>
      <c r="Z17" s="5"/>
      <c r="AA17" s="5"/>
    </row>
    <row r="18" spans="1:27" s="5" customFormat="1" x14ac:dyDescent="0.25">
      <c r="B18"/>
      <c r="C18"/>
      <c r="D18"/>
      <c r="E18"/>
      <c r="F18"/>
      <c r="G18"/>
      <c r="H18" s="7"/>
      <c r="J18" s="52"/>
      <c r="K18" s="54"/>
      <c r="L18" s="54"/>
      <c r="M18" s="54"/>
      <c r="N18" s="54"/>
      <c r="O18" s="54"/>
      <c r="P18" s="52"/>
      <c r="Q18" s="52"/>
    </row>
    <row r="19" spans="1:27" s="5" customFormat="1" x14ac:dyDescent="0.25">
      <c r="A19" t="s">
        <v>59</v>
      </c>
      <c r="B19"/>
      <c r="C19"/>
      <c r="D19"/>
      <c r="E19"/>
      <c r="F19"/>
      <c r="G19"/>
      <c r="H19" s="7"/>
      <c r="J19" s="52"/>
      <c r="K19" s="54"/>
      <c r="L19" s="54"/>
      <c r="M19" s="54"/>
      <c r="N19" s="54"/>
      <c r="O19" s="54"/>
      <c r="P19" s="52"/>
      <c r="Q19" s="52"/>
    </row>
    <row r="20" spans="1:27" s="5" customFormat="1" x14ac:dyDescent="0.25">
      <c r="A20" t="s">
        <v>60</v>
      </c>
      <c r="C20"/>
      <c r="D20"/>
      <c r="E20"/>
      <c r="F20"/>
      <c r="G20"/>
      <c r="H20" s="7"/>
      <c r="J20" s="52"/>
      <c r="K20" s="54"/>
      <c r="L20" s="54"/>
      <c r="M20" s="54"/>
      <c r="N20" s="54"/>
      <c r="O20" s="54"/>
      <c r="P20" s="52"/>
      <c r="Q20" s="52"/>
    </row>
    <row r="21" spans="1:27" s="5" customFormat="1" x14ac:dyDescent="0.25">
      <c r="A21"/>
      <c r="B21" s="48"/>
      <c r="C21"/>
      <c r="D21"/>
      <c r="E21"/>
      <c r="F21"/>
      <c r="G21"/>
      <c r="H21" s="7"/>
      <c r="K21" s="6"/>
      <c r="L21" s="6"/>
      <c r="M21" s="6"/>
      <c r="N21" s="6"/>
      <c r="O21" s="6"/>
    </row>
    <row r="22" spans="1:27" s="5" customFormat="1" ht="17.399999999999999" x14ac:dyDescent="0.3">
      <c r="A22" s="42" t="s">
        <v>54</v>
      </c>
      <c r="B22" s="43"/>
      <c r="C22" s="43"/>
      <c r="D22" s="43"/>
      <c r="E22" s="43"/>
      <c r="F22" s="43"/>
      <c r="G22" s="43"/>
      <c r="H22" s="44"/>
      <c r="I22" s="49"/>
      <c r="K22" s="6"/>
      <c r="L22" s="6"/>
      <c r="M22" s="6"/>
      <c r="N22" s="6"/>
      <c r="O22" s="6"/>
    </row>
    <row r="23" spans="1:27" s="5" customFormat="1" x14ac:dyDescent="0.25">
      <c r="A23"/>
      <c r="B23"/>
      <c r="C23"/>
      <c r="D23"/>
      <c r="E23"/>
      <c r="F23"/>
      <c r="G23"/>
      <c r="H23" s="7"/>
      <c r="K23" s="6"/>
      <c r="L23" s="6"/>
      <c r="M23" s="6"/>
      <c r="N23" s="6"/>
      <c r="O23" s="6"/>
    </row>
    <row r="24" spans="1:27" s="5" customFormat="1" x14ac:dyDescent="0.25">
      <c r="A24"/>
      <c r="B24"/>
      <c r="C24"/>
      <c r="D24" s="67"/>
      <c r="E24" s="67"/>
      <c r="F24"/>
      <c r="G24"/>
      <c r="H24"/>
      <c r="K24" s="6"/>
      <c r="L24" s="6"/>
      <c r="M24" s="6"/>
      <c r="N24" s="6"/>
      <c r="O24" s="6"/>
    </row>
    <row r="25" spans="1:27" s="5" customFormat="1" ht="26.4" x14ac:dyDescent="0.25">
      <c r="A25" s="15" t="s">
        <v>28</v>
      </c>
      <c r="B25" s="16" t="s">
        <v>29</v>
      </c>
      <c r="C25" s="17"/>
      <c r="D25" s="16" t="s">
        <v>49</v>
      </c>
      <c r="E25" s="20" t="s">
        <v>50</v>
      </c>
      <c r="F25" s="17"/>
      <c r="G25" s="18" t="s">
        <v>30</v>
      </c>
      <c r="H25" s="19" t="s">
        <v>31</v>
      </c>
      <c r="I25" s="16" t="s">
        <v>48</v>
      </c>
      <c r="J25" s="7"/>
      <c r="K25" s="8"/>
      <c r="L25" s="8"/>
      <c r="M25" s="8"/>
      <c r="N25" s="8"/>
      <c r="O25" s="8"/>
      <c r="P25" s="7"/>
      <c r="Q25" s="7"/>
      <c r="R25" s="7"/>
      <c r="S25" s="7"/>
    </row>
    <row r="26" spans="1:27" s="5" customFormat="1" x14ac:dyDescent="0.25">
      <c r="A26" t="s">
        <v>47</v>
      </c>
      <c r="B26" s="21">
        <v>0</v>
      </c>
      <c r="C26"/>
      <c r="D26" s="25" t="s">
        <v>51</v>
      </c>
      <c r="E26" s="1">
        <v>0</v>
      </c>
      <c r="F26" s="41"/>
      <c r="G26" s="22">
        <v>2448</v>
      </c>
      <c r="H26" s="30">
        <f>G26*G14/250</f>
        <v>12484.8</v>
      </c>
      <c r="I26" s="31">
        <f>G26*G15/250</f>
        <v>5992.7039999999997</v>
      </c>
      <c r="J26" s="7"/>
      <c r="K26" s="8"/>
      <c r="L26" s="8"/>
      <c r="M26" s="8"/>
      <c r="N26" s="8"/>
      <c r="O26" s="8"/>
      <c r="P26" s="7"/>
      <c r="Q26" s="7"/>
      <c r="R26" s="7"/>
      <c r="S26" s="7"/>
    </row>
    <row r="27" spans="1:27" s="5" customFormat="1" x14ac:dyDescent="0.25">
      <c r="A27" s="20" t="s">
        <v>32</v>
      </c>
      <c r="B27" s="21">
        <v>0.25</v>
      </c>
      <c r="C27"/>
      <c r="D27" s="25" t="s">
        <v>52</v>
      </c>
      <c r="E27" s="1">
        <v>20</v>
      </c>
      <c r="F27" s="41"/>
      <c r="G27" s="68" t="str">
        <f>B16</f>
        <v>52% pour 6 diagnostics (+ ERNT)</v>
      </c>
      <c r="H27" s="69"/>
      <c r="I27" s="69"/>
      <c r="J27" s="7"/>
      <c r="K27" s="8"/>
      <c r="L27" s="8"/>
      <c r="M27" s="8"/>
      <c r="N27" s="8"/>
      <c r="O27" s="8"/>
      <c r="P27" s="7"/>
      <c r="Q27" s="7"/>
      <c r="R27" s="7"/>
      <c r="S27" s="7"/>
    </row>
    <row r="28" spans="1:27" s="5" customFormat="1" x14ac:dyDescent="0.25">
      <c r="A28" s="20" t="s">
        <v>33</v>
      </c>
      <c r="B28" s="21">
        <v>0.33</v>
      </c>
      <c r="C28"/>
      <c r="D28" s="25" t="s">
        <v>53</v>
      </c>
      <c r="E28" s="1">
        <v>40</v>
      </c>
      <c r="F28" s="41"/>
      <c r="G28"/>
      <c r="H28"/>
      <c r="I28"/>
      <c r="J28" s="7"/>
      <c r="K28" s="8"/>
      <c r="L28" s="8"/>
      <c r="M28" s="8"/>
      <c r="N28" s="8"/>
      <c r="O28" s="8"/>
      <c r="P28" s="7"/>
      <c r="Q28" s="7"/>
      <c r="R28" s="7"/>
      <c r="S28" s="7"/>
    </row>
    <row r="29" spans="1:27" s="5" customFormat="1" x14ac:dyDescent="0.25">
      <c r="A29" s="20" t="s">
        <v>34</v>
      </c>
      <c r="B29" s="21">
        <v>0.45</v>
      </c>
      <c r="C29"/>
      <c r="D29" s="58"/>
      <c r="E29" s="59"/>
      <c r="F29" s="41"/>
      <c r="G29"/>
      <c r="H29"/>
      <c r="I29"/>
      <c r="J29" s="7"/>
      <c r="K29" s="8"/>
      <c r="L29" s="8"/>
      <c r="M29" s="8"/>
      <c r="N29" s="8"/>
      <c r="O29" s="8"/>
      <c r="P29" s="7"/>
      <c r="Q29" s="7"/>
      <c r="R29" s="7"/>
      <c r="S29" s="7"/>
    </row>
    <row r="30" spans="1:27" s="5" customFormat="1" x14ac:dyDescent="0.25">
      <c r="A30" s="20" t="s">
        <v>35</v>
      </c>
      <c r="B30" s="21">
        <v>0.51</v>
      </c>
      <c r="C30"/>
      <c r="D30" s="60"/>
      <c r="E30" s="60"/>
      <c r="F30" s="41"/>
      <c r="G30"/>
      <c r="H30"/>
      <c r="I30"/>
      <c r="K30" s="6"/>
      <c r="L30" s="6"/>
      <c r="M30" s="6"/>
      <c r="N30" s="6"/>
      <c r="O30" s="6"/>
    </row>
    <row r="31" spans="1:27" s="5" customFormat="1" x14ac:dyDescent="0.25">
      <c r="A31" s="20" t="s">
        <v>36</v>
      </c>
      <c r="B31" s="21">
        <v>0.52</v>
      </c>
      <c r="C31"/>
      <c r="D31" s="7" t="b">
        <v>0</v>
      </c>
      <c r="E31" s="17"/>
      <c r="F31" s="41"/>
      <c r="G31"/>
      <c r="H31"/>
      <c r="I31"/>
      <c r="K31" s="6"/>
      <c r="L31" s="6"/>
      <c r="M31" s="6"/>
      <c r="N31" s="6"/>
      <c r="O31" s="6"/>
    </row>
    <row r="32" spans="1:27" s="5" customFormat="1" x14ac:dyDescent="0.25">
      <c r="A32" s="20" t="s">
        <v>37</v>
      </c>
      <c r="B32" s="21">
        <v>0.53</v>
      </c>
      <c r="C32"/>
      <c r="E32" s="17"/>
      <c r="F32" s="41"/>
      <c r="G32"/>
      <c r="H32"/>
      <c r="I32"/>
      <c r="K32" s="6"/>
      <c r="L32" s="6"/>
      <c r="M32" s="6"/>
      <c r="N32" s="6"/>
      <c r="O32" s="6"/>
    </row>
    <row r="33" spans="1:15" s="5" customFormat="1" x14ac:dyDescent="0.25">
      <c r="A33" s="20" t="s">
        <v>38</v>
      </c>
      <c r="B33" s="21">
        <v>0.53</v>
      </c>
      <c r="C33"/>
      <c r="E33"/>
      <c r="F33" s="41"/>
      <c r="G33"/>
      <c r="H33"/>
      <c r="I33"/>
      <c r="K33" s="6"/>
      <c r="L33" s="6"/>
      <c r="M33" s="6"/>
      <c r="N33" s="6"/>
      <c r="O33" s="6"/>
    </row>
    <row r="35" spans="1:15" s="5" customFormat="1" ht="15.75" customHeight="1" x14ac:dyDescent="0.25">
      <c r="A35" s="20" t="s">
        <v>39</v>
      </c>
      <c r="B35" s="26">
        <v>1</v>
      </c>
      <c r="C35"/>
      <c r="D35"/>
      <c r="E35"/>
      <c r="F35"/>
      <c r="G35"/>
      <c r="H35"/>
      <c r="I35"/>
      <c r="K35" s="6"/>
      <c r="L35" s="6"/>
      <c r="M35" s="6"/>
      <c r="N35" s="6"/>
      <c r="O35" s="6"/>
    </row>
    <row r="36" spans="1:15" s="5" customFormat="1" x14ac:dyDescent="0.25">
      <c r="A36" s="24" t="s">
        <v>40</v>
      </c>
      <c r="B36"/>
      <c r="C36"/>
      <c r="D36"/>
      <c r="E36"/>
      <c r="F36"/>
      <c r="G36"/>
      <c r="H36"/>
      <c r="I36"/>
      <c r="K36" s="6"/>
      <c r="L36" s="6"/>
      <c r="M36" s="6"/>
      <c r="N36" s="6"/>
      <c r="O36" s="6"/>
    </row>
    <row r="37" spans="1:15" s="5" customFormat="1" x14ac:dyDescent="0.25">
      <c r="A37" s="15" t="s">
        <v>41</v>
      </c>
      <c r="B37" s="25" t="s">
        <v>42</v>
      </c>
      <c r="C37" s="23"/>
      <c r="D37" s="23"/>
      <c r="E37" s="23"/>
      <c r="F37" s="23"/>
      <c r="G37"/>
      <c r="H37"/>
      <c r="I37"/>
      <c r="K37" s="6"/>
      <c r="L37" s="6"/>
      <c r="M37" s="6"/>
      <c r="N37" s="6"/>
      <c r="O37" s="6"/>
    </row>
    <row r="38" spans="1:15" x14ac:dyDescent="0.25">
      <c r="A38" s="15" t="s">
        <v>43</v>
      </c>
      <c r="B38" s="25" t="s">
        <v>44</v>
      </c>
      <c r="C38" s="23"/>
      <c r="D38" s="23"/>
      <c r="E38" s="23"/>
      <c r="F38" s="23"/>
    </row>
    <row r="39" spans="1:15" x14ac:dyDescent="0.25">
      <c r="A39" s="15" t="s">
        <v>45</v>
      </c>
      <c r="B39" s="25" t="s">
        <v>46</v>
      </c>
      <c r="C39" s="23"/>
      <c r="D39" s="23"/>
      <c r="E39" s="23"/>
      <c r="F39" s="23"/>
    </row>
  </sheetData>
  <sheetProtection password="C958" sheet="1"/>
  <mergeCells count="6">
    <mergeCell ref="D29:E30"/>
    <mergeCell ref="A3:C3"/>
    <mergeCell ref="B16:G16"/>
    <mergeCell ref="B17:G17"/>
    <mergeCell ref="D24:E24"/>
    <mergeCell ref="G27:I27"/>
  </mergeCells>
  <conditionalFormatting sqref="A5">
    <cfRule type="expression" dxfId="83" priority="20" stopIfTrue="1">
      <formula>AND(K6=3,L6=2)</formula>
    </cfRule>
    <cfRule type="expression" dxfId="82" priority="21" stopIfTrue="1">
      <formula>AND(K6=2,N6=2)</formula>
    </cfRule>
  </conditionalFormatting>
  <conditionalFormatting sqref="A6">
    <cfRule type="expression" dxfId="81" priority="17" stopIfTrue="1">
      <formula>$L$8="TRUE3"</formula>
    </cfRule>
    <cfRule type="expression" dxfId="80" priority="18" stopIfTrue="1">
      <formula>$L$8="TRUE2"</formula>
    </cfRule>
    <cfRule type="expression" dxfId="79" priority="19" stopIfTrue="1">
      <formula>$L$8="TRUE1"</formula>
    </cfRule>
  </conditionalFormatting>
  <conditionalFormatting sqref="A7">
    <cfRule type="expression" dxfId="78" priority="14" stopIfTrue="1">
      <formula>AND(K6=3,L6=3,M6&lt;4,M6&gt;1)</formula>
    </cfRule>
    <cfRule type="expression" dxfId="77" priority="15" stopIfTrue="1">
      <formula>AND(K6=2,L6&gt;1,M6&lt;4,M6&gt;1)</formula>
    </cfRule>
    <cfRule type="expression" dxfId="76" priority="16" stopIfTrue="1">
      <formula>AND($K$6=3,$L$6=2,$M$6&lt;4,N6=2)</formula>
    </cfRule>
  </conditionalFormatting>
  <conditionalFormatting sqref="A8">
    <cfRule type="expression" dxfId="75" priority="1" stopIfTrue="1">
      <formula>AND(M6=2,L6=2)</formula>
    </cfRule>
  </conditionalFormatting>
  <conditionalFormatting sqref="A9">
    <cfRule type="expression" dxfId="74" priority="2" stopIfTrue="1">
      <formula>OR($M$6=2,$L$6=3)</formula>
    </cfRule>
    <cfRule type="expression" dxfId="73" priority="3" stopIfTrue="1">
      <formula>OR($M$6=3,M6=4)</formula>
    </cfRule>
    <cfRule type="expression" dxfId="72" priority="4" stopIfTrue="1">
      <formula>$L$12="TRUE"</formula>
    </cfRule>
  </conditionalFormatting>
  <conditionalFormatting sqref="A10">
    <cfRule type="expression" dxfId="71" priority="11" stopIfTrue="1">
      <formula>OR($M$6=2,$L$6=3)</formula>
    </cfRule>
    <cfRule type="expression" dxfId="70" priority="12" stopIfTrue="1">
      <formula>OR($M$6=4,M6=3)</formula>
    </cfRule>
    <cfRule type="expression" dxfId="69" priority="13" stopIfTrue="1">
      <formula>$L$12="TRUE"</formula>
    </cfRule>
  </conditionalFormatting>
  <conditionalFormatting sqref="A11">
    <cfRule type="expression" dxfId="68" priority="10" stopIfTrue="1">
      <formula>$L$12="TRUE"</formula>
    </cfRule>
  </conditionalFormatting>
  <conditionalFormatting sqref="A12">
    <cfRule type="expression" dxfId="67" priority="9" stopIfTrue="1">
      <formula>$L$13="TRUE"</formula>
    </cfRule>
  </conditionalFormatting>
  <conditionalFormatting sqref="A13">
    <cfRule type="expression" dxfId="66" priority="8" stopIfTrue="1">
      <formula>$L$14="TRUE"</formula>
    </cfRule>
  </conditionalFormatting>
  <conditionalFormatting sqref="A37">
    <cfRule type="expression" dxfId="65" priority="7" stopIfTrue="1">
      <formula>$B$35=1</formula>
    </cfRule>
  </conditionalFormatting>
  <conditionalFormatting sqref="A38">
    <cfRule type="expression" dxfId="64" priority="6" stopIfTrue="1">
      <formula>$B$35=2</formula>
    </cfRule>
  </conditionalFormatting>
  <conditionalFormatting sqref="A39">
    <cfRule type="expression" dxfId="63" priority="5" stopIfTrue="1">
      <formula>$B$35=3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1505" r:id="rId4" name="CheckBox9">
          <controlPr defaultSize="0" autoFill="0" autoLine="0" linkedCell="H7" r:id="rId5">
            <anchor moveWithCells="1">
              <from>
                <xdr:col>0</xdr:col>
                <xdr:colOff>38100</xdr:colOff>
                <xdr:row>6</xdr:row>
                <xdr:rowOff>99060</xdr:rowOff>
              </from>
              <to>
                <xdr:col>0</xdr:col>
                <xdr:colOff>182880</xdr:colOff>
                <xdr:row>6</xdr:row>
                <xdr:rowOff>228600</xdr:rowOff>
              </to>
            </anchor>
          </controlPr>
        </control>
      </mc:Choice>
      <mc:Fallback>
        <control shapeId="21505" r:id="rId4" name="CheckBox9"/>
      </mc:Fallback>
    </mc:AlternateContent>
    <mc:AlternateContent xmlns:mc="http://schemas.openxmlformats.org/markup-compatibility/2006">
      <mc:Choice Requires="x14">
        <control shapeId="21506" r:id="rId6" name="CheckBox10">
          <controlPr defaultSize="0" autoFill="0" autoLine="0" linkedCell="H6" r:id="rId5">
            <anchor moveWithCells="1">
              <from>
                <xdr:col>0</xdr:col>
                <xdr:colOff>38100</xdr:colOff>
                <xdr:row>5</xdr:row>
                <xdr:rowOff>99060</xdr:rowOff>
              </from>
              <to>
                <xdr:col>0</xdr:col>
                <xdr:colOff>182880</xdr:colOff>
                <xdr:row>5</xdr:row>
                <xdr:rowOff>228600</xdr:rowOff>
              </to>
            </anchor>
          </controlPr>
        </control>
      </mc:Choice>
      <mc:Fallback>
        <control shapeId="21506" r:id="rId6" name="CheckBox10"/>
      </mc:Fallback>
    </mc:AlternateContent>
    <mc:AlternateContent xmlns:mc="http://schemas.openxmlformats.org/markup-compatibility/2006">
      <mc:Choice Requires="x14">
        <control shapeId="21507" r:id="rId7" name="CheckBox11">
          <controlPr defaultSize="0" autoFill="0" autoLine="0" linkedCell="H5" r:id="rId8">
            <anchor moveWithCells="1">
              <from>
                <xdr:col>0</xdr:col>
                <xdr:colOff>53340</xdr:colOff>
                <xdr:row>4</xdr:row>
                <xdr:rowOff>91440</xdr:rowOff>
              </from>
              <to>
                <xdr:col>0</xdr:col>
                <xdr:colOff>198120</xdr:colOff>
                <xdr:row>4</xdr:row>
                <xdr:rowOff>220980</xdr:rowOff>
              </to>
            </anchor>
          </controlPr>
        </control>
      </mc:Choice>
      <mc:Fallback>
        <control shapeId="21507" r:id="rId7" name="CheckBox11"/>
      </mc:Fallback>
    </mc:AlternateContent>
    <mc:AlternateContent xmlns:mc="http://schemas.openxmlformats.org/markup-compatibility/2006">
      <mc:Choice Requires="x14">
        <control shapeId="21508" r:id="rId9" name="CheckBox12">
          <controlPr defaultSize="0" autoFill="0" autoLine="0" linkedCell="H8" r:id="rId5">
            <anchor moveWithCells="1">
              <from>
                <xdr:col>0</xdr:col>
                <xdr:colOff>38100</xdr:colOff>
                <xdr:row>7</xdr:row>
                <xdr:rowOff>99060</xdr:rowOff>
              </from>
              <to>
                <xdr:col>0</xdr:col>
                <xdr:colOff>182880</xdr:colOff>
                <xdr:row>7</xdr:row>
                <xdr:rowOff>228600</xdr:rowOff>
              </to>
            </anchor>
          </controlPr>
        </control>
      </mc:Choice>
      <mc:Fallback>
        <control shapeId="21508" r:id="rId9" name="CheckBox12"/>
      </mc:Fallback>
    </mc:AlternateContent>
    <mc:AlternateContent xmlns:mc="http://schemas.openxmlformats.org/markup-compatibility/2006">
      <mc:Choice Requires="x14">
        <control shapeId="21509" r:id="rId10" name="CheckBox13">
          <controlPr defaultSize="0" autoFill="0" autoLine="0" linkedCell="H10" r:id="rId5">
            <anchor moveWithCells="1">
              <from>
                <xdr:col>0</xdr:col>
                <xdr:colOff>38100</xdr:colOff>
                <xdr:row>9</xdr:row>
                <xdr:rowOff>99060</xdr:rowOff>
              </from>
              <to>
                <xdr:col>0</xdr:col>
                <xdr:colOff>182880</xdr:colOff>
                <xdr:row>9</xdr:row>
                <xdr:rowOff>228600</xdr:rowOff>
              </to>
            </anchor>
          </controlPr>
        </control>
      </mc:Choice>
      <mc:Fallback>
        <control shapeId="21509" r:id="rId10" name="CheckBox13"/>
      </mc:Fallback>
    </mc:AlternateContent>
    <mc:AlternateContent xmlns:mc="http://schemas.openxmlformats.org/markup-compatibility/2006">
      <mc:Choice Requires="x14">
        <control shapeId="21510" r:id="rId11" name="CheckBox14">
          <controlPr defaultSize="0" autoFill="0" autoLine="0" linkedCell="H11" r:id="rId5">
            <anchor moveWithCells="1">
              <from>
                <xdr:col>0</xdr:col>
                <xdr:colOff>38100</xdr:colOff>
                <xdr:row>10</xdr:row>
                <xdr:rowOff>99060</xdr:rowOff>
              </from>
              <to>
                <xdr:col>0</xdr:col>
                <xdr:colOff>182880</xdr:colOff>
                <xdr:row>10</xdr:row>
                <xdr:rowOff>228600</xdr:rowOff>
              </to>
            </anchor>
          </controlPr>
        </control>
      </mc:Choice>
      <mc:Fallback>
        <control shapeId="21510" r:id="rId11" name="CheckBox14"/>
      </mc:Fallback>
    </mc:AlternateContent>
    <mc:AlternateContent xmlns:mc="http://schemas.openxmlformats.org/markup-compatibility/2006">
      <mc:Choice Requires="x14">
        <control shapeId="21511" r:id="rId12" name="CheckBox15">
          <controlPr defaultSize="0" autoFill="0" autoLine="0" linkedCell="H12" r:id="rId5">
            <anchor moveWithCells="1">
              <from>
                <xdr:col>0</xdr:col>
                <xdr:colOff>30480</xdr:colOff>
                <xdr:row>11</xdr:row>
                <xdr:rowOff>99060</xdr:rowOff>
              </from>
              <to>
                <xdr:col>0</xdr:col>
                <xdr:colOff>175260</xdr:colOff>
                <xdr:row>11</xdr:row>
                <xdr:rowOff>228600</xdr:rowOff>
              </to>
            </anchor>
          </controlPr>
        </control>
      </mc:Choice>
      <mc:Fallback>
        <control shapeId="21511" r:id="rId12" name="CheckBox15"/>
      </mc:Fallback>
    </mc:AlternateContent>
    <mc:AlternateContent xmlns:mc="http://schemas.openxmlformats.org/markup-compatibility/2006">
      <mc:Choice Requires="x14">
        <control shapeId="21512" r:id="rId13" name="CheckBox16">
          <controlPr defaultSize="0" autoFill="0" autoLine="0" linkedCell="H13" r:id="rId5">
            <anchor moveWithCells="1">
              <from>
                <xdr:col>0</xdr:col>
                <xdr:colOff>38100</xdr:colOff>
                <xdr:row>12</xdr:row>
                <xdr:rowOff>99060</xdr:rowOff>
              </from>
              <to>
                <xdr:col>0</xdr:col>
                <xdr:colOff>182880</xdr:colOff>
                <xdr:row>12</xdr:row>
                <xdr:rowOff>228600</xdr:rowOff>
              </to>
            </anchor>
          </controlPr>
        </control>
      </mc:Choice>
      <mc:Fallback>
        <control shapeId="21512" r:id="rId13" name="CheckBox16"/>
      </mc:Fallback>
    </mc:AlternateContent>
    <mc:AlternateContent xmlns:mc="http://schemas.openxmlformats.org/markup-compatibility/2006">
      <mc:Choice Requires="x14">
        <control shapeId="21520" r:id="rId14" name="CheckBox1">
          <controlPr defaultSize="0" autoFill="0" autoLine="0" linkedCell="H9" r:id="rId8">
            <anchor moveWithCells="1">
              <from>
                <xdr:col>0</xdr:col>
                <xdr:colOff>30480</xdr:colOff>
                <xdr:row>8</xdr:row>
                <xdr:rowOff>76200</xdr:rowOff>
              </from>
              <to>
                <xdr:col>0</xdr:col>
                <xdr:colOff>175260</xdr:colOff>
                <xdr:row>8</xdr:row>
                <xdr:rowOff>205740</xdr:rowOff>
              </to>
            </anchor>
          </controlPr>
        </control>
      </mc:Choice>
      <mc:Fallback>
        <control shapeId="21520" r:id="rId14" name="CheckBox1"/>
      </mc:Fallback>
    </mc:AlternateContent>
    <mc:AlternateContent xmlns:mc="http://schemas.openxmlformats.org/markup-compatibility/2006">
      <mc:Choice Requires="x14">
        <control shapeId="21513" r:id="rId15" name="Drop Down 9">
          <controlPr defaultSize="0" autoLine="0" autoPict="0">
            <anchor moveWithCells="1">
              <from>
                <xdr:col>6</xdr:col>
                <xdr:colOff>0</xdr:colOff>
                <xdr:row>0</xdr:row>
                <xdr:rowOff>15240</xdr:rowOff>
              </from>
              <to>
                <xdr:col>7</xdr:col>
                <xdr:colOff>381000</xdr:colOff>
                <xdr:row>1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4" r:id="rId16" name="Drop Down 10">
          <controlPr defaultSize="0" autoLine="0" autoPict="0">
            <anchor moveWithCells="1">
              <from>
                <xdr:col>6</xdr:col>
                <xdr:colOff>0</xdr:colOff>
                <xdr:row>1</xdr:row>
                <xdr:rowOff>45720</xdr:rowOff>
              </from>
              <to>
                <xdr:col>7</xdr:col>
                <xdr:colOff>381000</xdr:colOff>
                <xdr:row>1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5" r:id="rId17" name="Drop Down 11">
          <controlPr defaultSize="0" autoLine="0" autoPict="0">
            <anchor moveWithCells="1">
              <from>
                <xdr:col>6</xdr:col>
                <xdr:colOff>0</xdr:colOff>
                <xdr:row>1</xdr:row>
                <xdr:rowOff>205740</xdr:rowOff>
              </from>
              <to>
                <xdr:col>7</xdr:col>
                <xdr:colOff>381000</xdr:colOff>
                <xdr:row>1</xdr:row>
                <xdr:rowOff>365760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6" r:id="rId18" name="Drop Down 12">
          <controlPr defaultSize="0" autoLine="0" autoPict="0">
            <anchor moveWithCells="1">
              <from>
                <xdr:col>6</xdr:col>
                <xdr:colOff>0</xdr:colOff>
                <xdr:row>1</xdr:row>
                <xdr:rowOff>365760</xdr:rowOff>
              </from>
              <to>
                <xdr:col>7</xdr:col>
                <xdr:colOff>381000</xdr:colOff>
                <xdr:row>1</xdr:row>
                <xdr:rowOff>525780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7" r:id="rId19" name="Drop Down 13">
          <controlPr defaultSize="0" autoLine="0" autoPict="0">
            <anchor moveWithCells="1">
              <from>
                <xdr:col>6</xdr:col>
                <xdr:colOff>0</xdr:colOff>
                <xdr:row>1</xdr:row>
                <xdr:rowOff>525780</xdr:rowOff>
              </from>
              <to>
                <xdr:col>7</xdr:col>
                <xdr:colOff>381000</xdr:colOff>
                <xdr:row>2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8" r:id="rId20" name="Drop Down 14">
          <controlPr defaultSize="0" autoLine="0" autoPict="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15240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9" r:id="rId21" name="Drop Down 15">
          <controlPr defaultSize="0" autoLine="0" autoPict="0">
            <anchor moveWithCells="1">
              <from>
                <xdr:col>6</xdr:col>
                <xdr:colOff>0</xdr:colOff>
                <xdr:row>2</xdr:row>
                <xdr:rowOff>152400</xdr:rowOff>
              </from>
              <to>
                <xdr:col>7</xdr:col>
                <xdr:colOff>381000</xdr:colOff>
                <xdr:row>2</xdr:row>
                <xdr:rowOff>312420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1" r:id="rId22" name="Button 17">
          <controlPr defaultSize="0" print="0" autoFill="0" autoPict="0" macro="[0]!réinitialiser">
            <anchor>
              <from>
                <xdr:col>7</xdr:col>
                <xdr:colOff>22860</xdr:colOff>
                <xdr:row>3</xdr:row>
                <xdr:rowOff>7620</xdr:rowOff>
              </from>
              <to>
                <xdr:col>8</xdr:col>
                <xdr:colOff>175260</xdr:colOff>
                <xdr:row>16</xdr:row>
                <xdr:rowOff>121920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6"/>
  <dimension ref="A1:AA39"/>
  <sheetViews>
    <sheetView showGridLines="0" tabSelected="1" zoomScaleNormal="100" workbookViewId="0">
      <selection activeCell="K41" sqref="K41"/>
    </sheetView>
  </sheetViews>
  <sheetFormatPr baseColWidth="10" defaultColWidth="11.44140625" defaultRowHeight="13.2" x14ac:dyDescent="0.25"/>
  <cols>
    <col min="1" max="1" width="53.33203125" customWidth="1"/>
    <col min="2" max="2" width="14" customWidth="1"/>
    <col min="3" max="3" width="14.33203125" customWidth="1"/>
    <col min="4" max="4" width="14.6640625" customWidth="1"/>
    <col min="5" max="5" width="13.6640625" bestFit="1" customWidth="1"/>
    <col min="6" max="7" width="14.6640625" bestFit="1" customWidth="1"/>
    <col min="8" max="8" width="8.6640625" customWidth="1"/>
    <col min="9" max="9" width="9.33203125" customWidth="1"/>
    <col min="10" max="10" width="9.6640625" style="5" customWidth="1"/>
    <col min="11" max="11" width="13" style="6" bestFit="1" customWidth="1"/>
    <col min="12" max="12" width="31.6640625" style="6" bestFit="1" customWidth="1"/>
    <col min="13" max="13" width="6.33203125" style="6" customWidth="1"/>
    <col min="14" max="14" width="6.6640625" style="6" customWidth="1"/>
    <col min="15" max="15" width="5" style="6" customWidth="1"/>
    <col min="16" max="16" width="5.33203125" style="5" customWidth="1"/>
    <col min="17" max="17" width="8" style="5" customWidth="1"/>
    <col min="18" max="18" width="5" style="5" customWidth="1"/>
    <col min="19" max="19" width="15" style="5" customWidth="1"/>
    <col min="20" max="20" width="18.6640625" style="5" customWidth="1"/>
    <col min="21" max="21" width="11.44140625" style="5"/>
  </cols>
  <sheetData>
    <row r="1" spans="1:27" x14ac:dyDescent="0.25">
      <c r="F1" s="6"/>
      <c r="I1" s="5"/>
      <c r="K1" s="50"/>
      <c r="L1" s="50"/>
      <c r="M1" s="50"/>
      <c r="N1" s="50"/>
      <c r="O1" s="50"/>
      <c r="P1" s="51"/>
      <c r="Q1" s="51"/>
      <c r="R1" s="51"/>
      <c r="V1" s="5"/>
      <c r="W1" s="5"/>
      <c r="X1" s="5"/>
      <c r="Y1" s="5"/>
      <c r="Z1" s="5"/>
    </row>
    <row r="2" spans="1:27" ht="52.5" customHeight="1" x14ac:dyDescent="0.4">
      <c r="B2" s="9"/>
      <c r="C2" s="10"/>
      <c r="H2" s="7">
        <v>1</v>
      </c>
      <c r="I2" s="5"/>
      <c r="J2" s="7"/>
      <c r="K2" s="11" t="s">
        <v>13</v>
      </c>
      <c r="L2" s="12" t="s">
        <v>14</v>
      </c>
      <c r="M2" s="12" t="s">
        <v>56</v>
      </c>
      <c r="N2" s="12" t="s">
        <v>15</v>
      </c>
      <c r="O2" s="12" t="s">
        <v>15</v>
      </c>
      <c r="P2" s="27" t="s">
        <v>15</v>
      </c>
      <c r="Q2" s="7"/>
      <c r="R2" s="7"/>
      <c r="S2" s="7" t="s">
        <v>61</v>
      </c>
      <c r="T2" s="7" t="str">
        <f>IF(K6=2,"V",IF(K6=3,"L",""))</f>
        <v>V</v>
      </c>
      <c r="U2" s="7"/>
      <c r="V2" s="5"/>
      <c r="W2" s="5"/>
      <c r="X2" s="5"/>
      <c r="Y2" s="5"/>
      <c r="Z2" s="5"/>
      <c r="AA2" s="5"/>
    </row>
    <row r="3" spans="1:27" ht="36.75" customHeight="1" x14ac:dyDescent="0.95">
      <c r="A3" s="61" t="s">
        <v>96</v>
      </c>
      <c r="B3" s="62"/>
      <c r="C3" s="62"/>
      <c r="D3" s="46">
        <v>1</v>
      </c>
      <c r="E3" s="46"/>
      <c r="H3" s="13"/>
      <c r="I3" s="52"/>
      <c r="J3" s="7"/>
      <c r="K3" s="12" t="s">
        <v>16</v>
      </c>
      <c r="L3" s="12" t="s">
        <v>17</v>
      </c>
      <c r="M3" s="12" t="s">
        <v>57</v>
      </c>
      <c r="N3" s="12" t="s">
        <v>18</v>
      </c>
      <c r="O3" s="12" t="s">
        <v>18</v>
      </c>
      <c r="P3" s="27" t="s">
        <v>18</v>
      </c>
      <c r="Q3" s="7"/>
      <c r="R3" s="7"/>
      <c r="S3" s="7" t="s">
        <v>63</v>
      </c>
      <c r="T3" s="7" t="str">
        <f>IF(L6=2,"Maison",IF(L6=3,"Local Commercial",""))</f>
        <v>Maison</v>
      </c>
      <c r="U3" s="7"/>
      <c r="V3" s="5"/>
      <c r="W3" s="5"/>
      <c r="X3" s="5"/>
      <c r="Y3" s="5"/>
      <c r="Z3" s="5"/>
      <c r="AA3" s="5"/>
    </row>
    <row r="4" spans="1:27" s="14" customFormat="1" x14ac:dyDescent="0.25">
      <c r="A4" s="32"/>
      <c r="B4" s="32" t="s">
        <v>0</v>
      </c>
      <c r="C4" s="32" t="s">
        <v>1</v>
      </c>
      <c r="D4" s="45" t="s">
        <v>2</v>
      </c>
      <c r="E4" s="32" t="s">
        <v>3</v>
      </c>
      <c r="F4" s="32" t="s">
        <v>4</v>
      </c>
      <c r="G4" s="32" t="s">
        <v>5</v>
      </c>
      <c r="H4" s="35"/>
      <c r="I4" s="53"/>
      <c r="J4" s="34"/>
      <c r="K4" s="47"/>
      <c r="L4" s="47"/>
      <c r="M4" s="47" t="s">
        <v>19</v>
      </c>
      <c r="N4" s="47"/>
      <c r="O4" s="47"/>
      <c r="P4" s="34"/>
      <c r="Q4" s="34"/>
      <c r="R4" s="34"/>
      <c r="S4" s="34" t="s">
        <v>62</v>
      </c>
      <c r="T4" s="34" t="str">
        <f>IF(M6=2,"1936",IF(M6=4,"2000",IF(M6=3,"1980","")))</f>
        <v>1980</v>
      </c>
      <c r="U4" s="8"/>
      <c r="V4" s="6"/>
      <c r="W4" s="6"/>
      <c r="X4" s="6"/>
      <c r="Y4" s="6"/>
      <c r="Z4" s="6"/>
      <c r="AA4" s="6"/>
    </row>
    <row r="5" spans="1:27" ht="27" customHeight="1" x14ac:dyDescent="0.25">
      <c r="A5" s="33" t="str">
        <f>IF(K6=2,"       Attestation de surface - Carrez",IF(AND(K6=3,L6=2),"       Attestation de surface - Boutin","       Attestation de surface - (Carrez ou Boutin)"))</f>
        <v xml:space="preserve">       Attestation de surface - Carrez</v>
      </c>
      <c r="B5" s="1">
        <v>55</v>
      </c>
      <c r="C5" s="1">
        <v>60</v>
      </c>
      <c r="D5" s="1">
        <v>85</v>
      </c>
      <c r="E5" s="1">
        <v>120</v>
      </c>
      <c r="F5" s="1">
        <v>145</v>
      </c>
      <c r="G5" s="1">
        <v>190</v>
      </c>
      <c r="H5" s="36" t="b">
        <v>1</v>
      </c>
      <c r="I5" s="55">
        <f t="shared" ref="I5:I11" si="0">IF(H5=TRUE,1,"")</f>
        <v>1</v>
      </c>
      <c r="J5" s="37"/>
      <c r="K5" s="34" t="s">
        <v>70</v>
      </c>
      <c r="L5" s="34" t="s">
        <v>65</v>
      </c>
      <c r="M5" s="34" t="s">
        <v>69</v>
      </c>
      <c r="N5" s="34" t="s">
        <v>66</v>
      </c>
      <c r="O5" s="34" t="s">
        <v>68</v>
      </c>
      <c r="P5" s="37" t="s">
        <v>67</v>
      </c>
      <c r="Q5" s="37"/>
      <c r="R5" s="37"/>
      <c r="S5" s="37"/>
      <c r="T5" s="37"/>
      <c r="U5" s="7"/>
      <c r="V5" s="5"/>
      <c r="W5" s="5"/>
      <c r="X5" s="5"/>
      <c r="Y5" s="5"/>
      <c r="Z5" s="5"/>
      <c r="AA5" s="5"/>
    </row>
    <row r="6" spans="1:27" ht="27" customHeight="1" x14ac:dyDescent="0.25">
      <c r="A6" s="33" t="s">
        <v>6</v>
      </c>
      <c r="B6" s="1">
        <v>50</v>
      </c>
      <c r="C6" s="1">
        <v>65</v>
      </c>
      <c r="D6" s="1">
        <v>75</v>
      </c>
      <c r="E6" s="1">
        <v>110</v>
      </c>
      <c r="F6" s="1">
        <v>140</v>
      </c>
      <c r="G6" s="1">
        <v>210</v>
      </c>
      <c r="H6" s="36" t="b">
        <v>1</v>
      </c>
      <c r="I6" s="55">
        <f t="shared" si="0"/>
        <v>1</v>
      </c>
      <c r="J6" s="37"/>
      <c r="K6" s="35">
        <v>2</v>
      </c>
      <c r="L6" s="35">
        <v>2</v>
      </c>
      <c r="M6" s="35">
        <v>3</v>
      </c>
      <c r="N6" s="35">
        <v>3</v>
      </c>
      <c r="O6" s="35">
        <v>2</v>
      </c>
      <c r="P6" s="36">
        <v>2</v>
      </c>
      <c r="Q6" s="37"/>
      <c r="R6" s="37"/>
      <c r="S6" s="37"/>
      <c r="T6" s="37"/>
      <c r="U6" s="7"/>
      <c r="V6" s="5"/>
      <c r="W6" s="5"/>
      <c r="X6" s="5"/>
      <c r="Y6" s="5"/>
      <c r="Z6" s="5"/>
      <c r="AA6" s="5"/>
    </row>
    <row r="7" spans="1:27" ht="27" customHeight="1" x14ac:dyDescent="0.25">
      <c r="A7" s="33" t="str">
        <f>IF(AND(L6=2,K6=3),"      Amiante - DAPP",IF(L6=3,"       Amiante - DTA","       Amiante"))</f>
        <v xml:space="preserve">       Amiante</v>
      </c>
      <c r="B7" s="1">
        <v>60</v>
      </c>
      <c r="C7" s="1">
        <v>80</v>
      </c>
      <c r="D7" s="1">
        <v>90</v>
      </c>
      <c r="E7" s="1">
        <v>100</v>
      </c>
      <c r="F7" s="1">
        <v>105</v>
      </c>
      <c r="G7" s="1">
        <v>115</v>
      </c>
      <c r="H7" s="36" t="b">
        <v>1</v>
      </c>
      <c r="I7" s="55">
        <f t="shared" si="0"/>
        <v>1</v>
      </c>
      <c r="J7" s="38"/>
      <c r="K7" s="39" t="s">
        <v>20</v>
      </c>
      <c r="L7" s="35" t="str">
        <f>IF(K6=2,IF(N6=2,"TRUE","FALSE"),IF(K6=3,"TRUE","FALSE"))</f>
        <v>FALSE</v>
      </c>
      <c r="M7" s="34"/>
      <c r="N7" s="34"/>
      <c r="O7" s="34"/>
      <c r="P7" s="37"/>
      <c r="Q7" s="37"/>
      <c r="R7" s="37"/>
      <c r="S7" s="37"/>
      <c r="T7" s="37"/>
      <c r="U7" s="7"/>
      <c r="V7" s="5"/>
      <c r="W7" s="5"/>
      <c r="X7" s="5"/>
      <c r="Y7" s="5"/>
      <c r="Z7" s="5"/>
      <c r="AA7" s="5"/>
    </row>
    <row r="8" spans="1:27" ht="27" customHeight="1" x14ac:dyDescent="0.25">
      <c r="A8" s="33" t="s">
        <v>7</v>
      </c>
      <c r="B8" s="1">
        <v>145</v>
      </c>
      <c r="C8" s="1">
        <v>165</v>
      </c>
      <c r="D8" s="1">
        <v>195</v>
      </c>
      <c r="E8" s="1">
        <v>245</v>
      </c>
      <c r="F8" s="1">
        <v>295</v>
      </c>
      <c r="G8" s="1">
        <v>350</v>
      </c>
      <c r="H8" s="36" t="b">
        <v>0</v>
      </c>
      <c r="I8" s="55" t="str">
        <f t="shared" si="0"/>
        <v/>
      </c>
      <c r="J8" s="37"/>
      <c r="K8" s="39" t="s">
        <v>21</v>
      </c>
      <c r="L8" s="35" t="str">
        <f>IF(K6=3,"FALSE",IF(K6=2,"TRUE"&amp;B35,"FALSE"))</f>
        <v>TRUE1</v>
      </c>
      <c r="M8" s="34"/>
      <c r="N8" s="34"/>
      <c r="O8" s="34"/>
      <c r="P8" s="37"/>
      <c r="Q8" s="37"/>
      <c r="R8" s="37"/>
      <c r="S8" s="37"/>
      <c r="T8" s="37"/>
      <c r="U8" s="7"/>
      <c r="V8" s="5"/>
      <c r="W8" s="5"/>
      <c r="X8" s="5"/>
      <c r="Y8" s="5"/>
      <c r="Z8" s="5"/>
      <c r="AA8" s="5"/>
    </row>
    <row r="9" spans="1:27" ht="27" customHeight="1" x14ac:dyDescent="0.25">
      <c r="A9" s="33" t="str">
        <f>IF(L6=3,"     DPE - Tertiaire (sur facture avec mention)","     DPE - Avant 1948 (sur facture)")</f>
        <v xml:space="preserve">     DPE - Avant 1948 (sur facture)</v>
      </c>
      <c r="B9" s="1">
        <v>80</v>
      </c>
      <c r="C9" s="1">
        <v>90</v>
      </c>
      <c r="D9" s="1">
        <v>100</v>
      </c>
      <c r="E9" s="1">
        <v>110</v>
      </c>
      <c r="F9" s="1">
        <v>120</v>
      </c>
      <c r="G9" s="1">
        <v>140</v>
      </c>
      <c r="H9" s="36" t="b">
        <v>0</v>
      </c>
      <c r="I9" s="55" t="str">
        <f t="shared" si="0"/>
        <v/>
      </c>
      <c r="J9" s="37"/>
      <c r="K9" s="39" t="s">
        <v>22</v>
      </c>
      <c r="L9" s="35" t="str">
        <f>IF(K6=2,IF(M6=3,"TRUE",IF(M6=2,"TRUE","FALSE")),"FALSE")</f>
        <v>TRUE</v>
      </c>
      <c r="M9" s="34"/>
      <c r="N9" s="34"/>
      <c r="O9" s="34"/>
      <c r="P9" s="37"/>
      <c r="Q9" s="37"/>
      <c r="R9" s="37"/>
      <c r="S9" s="37"/>
      <c r="T9" s="37"/>
      <c r="U9" s="7"/>
      <c r="V9" s="5"/>
      <c r="W9" s="5"/>
      <c r="X9" s="5"/>
      <c r="Y9" s="5"/>
      <c r="Z9" s="5"/>
      <c r="AA9" s="5"/>
    </row>
    <row r="10" spans="1:27" ht="27" customHeight="1" x14ac:dyDescent="0.25">
      <c r="A10" s="33" t="s">
        <v>55</v>
      </c>
      <c r="B10" s="1">
        <v>120</v>
      </c>
      <c r="C10" s="1">
        <v>140</v>
      </c>
      <c r="D10" s="1">
        <v>150</v>
      </c>
      <c r="E10" s="1">
        <v>170</v>
      </c>
      <c r="F10" s="1">
        <v>200</v>
      </c>
      <c r="G10" s="1">
        <v>250</v>
      </c>
      <c r="H10" s="36" t="b">
        <v>0</v>
      </c>
      <c r="I10" s="55" t="str">
        <f t="shared" si="0"/>
        <v/>
      </c>
      <c r="J10" s="37"/>
      <c r="K10" s="39" t="s">
        <v>23</v>
      </c>
      <c r="L10" s="35" t="str">
        <f>IF(K6=2,IF(M6=3,"TRUE",IF(M6=2,"TRUE","FALSE")),"FALSE")</f>
        <v>TRUE</v>
      </c>
      <c r="M10" s="34"/>
      <c r="N10" s="34"/>
      <c r="O10" s="34"/>
      <c r="P10" s="37"/>
      <c r="Q10" s="37"/>
      <c r="R10" s="37"/>
      <c r="S10" s="37"/>
      <c r="T10" s="37"/>
      <c r="U10" s="7"/>
      <c r="V10" s="5"/>
      <c r="W10" s="5"/>
      <c r="X10" s="5"/>
      <c r="Y10" s="5"/>
      <c r="Z10" s="5"/>
      <c r="AA10" s="5"/>
    </row>
    <row r="11" spans="1:27" ht="27" customHeight="1" x14ac:dyDescent="0.25">
      <c r="A11" s="33" t="s">
        <v>8</v>
      </c>
      <c r="B11" s="1">
        <v>90</v>
      </c>
      <c r="C11" s="1">
        <v>90</v>
      </c>
      <c r="D11" s="1">
        <v>90</v>
      </c>
      <c r="E11" s="1">
        <v>90</v>
      </c>
      <c r="F11" s="1">
        <v>90</v>
      </c>
      <c r="G11" s="1">
        <v>90</v>
      </c>
      <c r="H11" s="36" t="b">
        <v>1</v>
      </c>
      <c r="I11" s="55">
        <f t="shared" si="0"/>
        <v>1</v>
      </c>
      <c r="J11" s="37"/>
      <c r="K11" s="39" t="s">
        <v>24</v>
      </c>
      <c r="L11" s="35" t="str">
        <f>IF(K6&gt;=2,IF(L6=3,"FALSE",IF(M6=2,"TRUE","FALSE")),"FALSE")</f>
        <v>FALSE</v>
      </c>
      <c r="M11" s="34"/>
      <c r="N11" s="34"/>
      <c r="O11" s="34"/>
      <c r="P11" s="37"/>
      <c r="Q11" s="37"/>
      <c r="R11" s="37"/>
      <c r="S11" s="37"/>
      <c r="T11" s="37"/>
      <c r="U11" s="7"/>
      <c r="V11" s="5"/>
      <c r="W11" s="5"/>
      <c r="X11" s="5"/>
      <c r="Y11" s="5"/>
      <c r="Z11" s="5"/>
      <c r="AA11" s="5"/>
    </row>
    <row r="12" spans="1:27" ht="27" customHeight="1" x14ac:dyDescent="0.25">
      <c r="A12" s="33" t="s">
        <v>58</v>
      </c>
      <c r="B12" s="1">
        <v>30</v>
      </c>
      <c r="C12" s="1">
        <v>30</v>
      </c>
      <c r="D12" s="1">
        <v>30</v>
      </c>
      <c r="E12" s="1">
        <v>30</v>
      </c>
      <c r="F12" s="1">
        <v>30</v>
      </c>
      <c r="G12" s="1">
        <v>30</v>
      </c>
      <c r="H12" s="36" t="b">
        <v>1</v>
      </c>
      <c r="I12" s="55"/>
      <c r="J12" s="37">
        <f>IF(H12=TRUE,1,"")</f>
        <v>1</v>
      </c>
      <c r="K12" s="39" t="s">
        <v>25</v>
      </c>
      <c r="L12" s="35" t="str">
        <f>IF(K6=2,IF(L6=2,IF(O6=2,"TRUE","FALSE"),"FALSE"),"FALSE")</f>
        <v>TRUE</v>
      </c>
      <c r="M12" s="34"/>
      <c r="N12" s="34"/>
      <c r="O12" s="34"/>
      <c r="P12" s="37"/>
      <c r="Q12" s="37"/>
      <c r="R12" s="37"/>
      <c r="S12" s="37"/>
      <c r="T12" s="37"/>
      <c r="U12" s="7"/>
      <c r="V12" s="5"/>
      <c r="W12" s="5"/>
      <c r="X12" s="5"/>
      <c r="Y12" s="5"/>
      <c r="Z12" s="5"/>
      <c r="AA12" s="5"/>
    </row>
    <row r="13" spans="1:27" ht="27" customHeight="1" x14ac:dyDescent="0.25">
      <c r="A13" s="33" t="s">
        <v>9</v>
      </c>
      <c r="B13" s="1">
        <v>115</v>
      </c>
      <c r="C13" s="1">
        <v>125</v>
      </c>
      <c r="D13" s="1">
        <v>140</v>
      </c>
      <c r="E13" s="1">
        <v>160</v>
      </c>
      <c r="F13" s="1">
        <v>190</v>
      </c>
      <c r="G13" s="1">
        <v>220</v>
      </c>
      <c r="H13" s="36" t="b">
        <v>0</v>
      </c>
      <c r="I13" s="55" t="str">
        <f>IF(H13=TRUE,1,"")</f>
        <v/>
      </c>
      <c r="J13" s="37"/>
      <c r="K13" s="39" t="s">
        <v>26</v>
      </c>
      <c r="L13" s="35" t="str">
        <f>IF(K6&gt;1,"TRUE","FALSE")</f>
        <v>TRUE</v>
      </c>
      <c r="M13" s="34"/>
      <c r="N13" s="34"/>
      <c r="O13" s="34"/>
      <c r="P13" s="37"/>
      <c r="Q13" s="37"/>
      <c r="R13" s="37"/>
      <c r="S13" s="37"/>
      <c r="T13" s="37"/>
      <c r="U13" s="7"/>
      <c r="V13" s="5"/>
      <c r="W13" s="5"/>
      <c r="X13" s="5"/>
      <c r="Y13" s="5"/>
      <c r="Z13" s="5"/>
      <c r="AA13" s="5"/>
    </row>
    <row r="14" spans="1:27" ht="13.8" x14ac:dyDescent="0.25">
      <c r="A14" s="2" t="s">
        <v>10</v>
      </c>
      <c r="B14" s="28">
        <f t="shared" ref="B14:G14" si="1">SUMIF($H$5:$H$13,"VRAI",B5:B13)</f>
        <v>285</v>
      </c>
      <c r="C14" s="28">
        <f t="shared" si="1"/>
        <v>325</v>
      </c>
      <c r="D14" s="28">
        <f>SUMIF($H$5:$H$13,"VRAI",D5:D13)</f>
        <v>370</v>
      </c>
      <c r="E14" s="28">
        <f t="shared" si="1"/>
        <v>450</v>
      </c>
      <c r="F14" s="28">
        <f t="shared" si="1"/>
        <v>510</v>
      </c>
      <c r="G14" s="28">
        <f t="shared" si="1"/>
        <v>635</v>
      </c>
      <c r="H14" s="40" t="s">
        <v>64</v>
      </c>
      <c r="I14" s="56">
        <f>COUNT(I5:I13,"VRAI")</f>
        <v>4</v>
      </c>
      <c r="J14" s="37"/>
      <c r="K14" s="39" t="s">
        <v>27</v>
      </c>
      <c r="L14" s="35" t="str">
        <f>IF(K6=2,IF(L6=2,IF(P6=2,"TRUE","FALSE"),"FALSE"),"FALSE")</f>
        <v>TRUE</v>
      </c>
      <c r="M14" s="34"/>
      <c r="N14" s="34"/>
      <c r="O14" s="34"/>
      <c r="P14" s="37"/>
      <c r="Q14" s="37"/>
      <c r="R14" s="37"/>
      <c r="S14" s="37"/>
      <c r="T14" s="37"/>
      <c r="U14" s="7"/>
      <c r="V14" s="5"/>
      <c r="W14" s="5"/>
      <c r="X14" s="5"/>
      <c r="Y14" s="5"/>
      <c r="Z14" s="5"/>
      <c r="AA14" s="5"/>
    </row>
    <row r="15" spans="1:27" ht="13.8" x14ac:dyDescent="0.25">
      <c r="A15" s="3" t="s">
        <v>11</v>
      </c>
      <c r="B15" s="29">
        <f t="shared" ref="B15:G15" si="2">IF($I$14=1,B14-B14*$B$26,IF($I$14=5,B14-B14*$B$30,IF($I$14=4,B14-B14*$B$29,IF($I$14=3,B14-B14*$B$28,IF($I$14=2,B14-B14*$B$27,IF($I$14=6,B14-B14*$B$31,IF($I$14=7,B14-B14*$B$32,IF($I$14=8,B14-B14*$B$33,B14))))))))</f>
        <v>185.25</v>
      </c>
      <c r="C15" s="29">
        <f t="shared" si="2"/>
        <v>211.25</v>
      </c>
      <c r="D15" s="29">
        <f t="shared" si="2"/>
        <v>240.5</v>
      </c>
      <c r="E15" s="29">
        <f t="shared" si="2"/>
        <v>292.5</v>
      </c>
      <c r="F15" s="29">
        <f t="shared" si="2"/>
        <v>331.5</v>
      </c>
      <c r="G15" s="29">
        <f t="shared" si="2"/>
        <v>412.75</v>
      </c>
      <c r="H15" s="36"/>
      <c r="I15" s="55"/>
      <c r="J15" s="37"/>
      <c r="K15" s="39"/>
      <c r="L15" s="35" t="str">
        <f>IF(K6=2,IF(L6=2,IF(M6&lt;4,IF(P6=2,"TRUE","FALSE"),"FALSE"),"FALSE"),"FALSE")</f>
        <v>TRUE</v>
      </c>
      <c r="M15" s="34"/>
      <c r="N15" s="34"/>
      <c r="O15" s="34"/>
      <c r="P15" s="37"/>
      <c r="Q15" s="37"/>
      <c r="R15" s="37"/>
      <c r="S15" s="37"/>
      <c r="T15" s="37"/>
      <c r="U15" s="7"/>
      <c r="V15" s="5"/>
      <c r="W15" s="5"/>
      <c r="X15" s="5"/>
      <c r="Y15" s="5"/>
      <c r="Z15" s="5"/>
      <c r="AA15" s="5"/>
    </row>
    <row r="16" spans="1:27" x14ac:dyDescent="0.25">
      <c r="A16" s="4" t="s">
        <v>12</v>
      </c>
      <c r="B16" s="63" t="str">
        <f>IF(I14=1,B26*100,IF(I14=2,B27*100,IF(I14=3,B28*100,IF(I14=4,B29*100,IF(I14=5,B30*100,IF(I14=6,B31*100,IF(I14=7,B32*100,IF(I14=8,B33*100,"0"))))))))&amp;"% pour "&amp;I14&amp;" diagnostics "&amp;IF(H12=TRUE,"(+ ERNT)","")</f>
        <v>35% pour 4 diagnostics (+ ERNT)</v>
      </c>
      <c r="C16" s="64"/>
      <c r="D16" s="64"/>
      <c r="E16" s="64"/>
      <c r="F16" s="64"/>
      <c r="G16" s="64"/>
      <c r="H16" s="37"/>
      <c r="I16" s="52"/>
      <c r="J16" s="37"/>
      <c r="K16" s="34"/>
      <c r="L16" s="34"/>
      <c r="M16" s="34"/>
      <c r="N16" s="34"/>
      <c r="O16" s="34"/>
      <c r="P16" s="37"/>
      <c r="Q16" s="37"/>
      <c r="R16" s="37"/>
      <c r="S16" s="37"/>
      <c r="T16" s="37"/>
      <c r="U16" s="7"/>
      <c r="V16" s="5"/>
      <c r="W16" s="5"/>
      <c r="X16" s="5"/>
      <c r="Y16" s="5"/>
      <c r="Z16" s="5"/>
      <c r="AA16" s="5"/>
    </row>
    <row r="17" spans="1:27" x14ac:dyDescent="0.25">
      <c r="B17" s="65" t="str">
        <f>HYPERLINK("http://www.alliancesudexpertise.com/iframe-partenaires.php?calcul_diags_obligatoires_ase=0&amp;partenaire_ase=ASE_calcul_tarif&amp;carrez="&amp;I5&amp;"&amp;termite="&amp;I6&amp;"true&amp;amiante="&amp;I7&amp;"&amp;plomb="&amp;I8&amp;"&amp;dpe3cl="&amp;I9&amp;"&amp;dpe_fac="&amp;I10&amp;"&amp;gaz="&amp;I11&amp;"&amp;ernt="&amp;J12&amp;"&amp;elec="&amp;I13&amp;"&amp;libelle_type="&amp;T3&amp;"&amp;annee="&amp;T4&amp;"&amp;prestation_type="&amp;T2&amp;"","Envoyer un devis automatique *")</f>
        <v>Envoyer un devis automatique *</v>
      </c>
      <c r="C17" s="66"/>
      <c r="D17" s="66"/>
      <c r="E17" s="66"/>
      <c r="F17" s="66"/>
      <c r="G17" s="66"/>
      <c r="H17" s="37"/>
      <c r="I17" s="52"/>
      <c r="J17" s="37"/>
      <c r="K17" s="34"/>
      <c r="L17" s="34"/>
      <c r="M17" s="34"/>
      <c r="N17" s="34"/>
      <c r="O17" s="34"/>
      <c r="P17" s="37"/>
      <c r="Q17" s="37"/>
      <c r="R17" s="7"/>
      <c r="S17" s="7"/>
      <c r="T17" s="7"/>
      <c r="U17" s="7"/>
      <c r="V17" s="5"/>
      <c r="W17" s="5"/>
      <c r="X17" s="5"/>
      <c r="Y17" s="5"/>
      <c r="Z17" s="5"/>
      <c r="AA17" s="5"/>
    </row>
    <row r="18" spans="1:27" s="5" customFormat="1" x14ac:dyDescent="0.25">
      <c r="B18"/>
      <c r="C18"/>
      <c r="D18"/>
      <c r="E18"/>
      <c r="F18"/>
      <c r="G18"/>
      <c r="H18" s="7"/>
      <c r="J18" s="52"/>
      <c r="K18" s="54"/>
      <c r="L18" s="54"/>
      <c r="M18" s="54"/>
      <c r="N18" s="54"/>
      <c r="O18" s="54"/>
      <c r="P18" s="52"/>
      <c r="Q18" s="52"/>
    </row>
    <row r="19" spans="1:27" s="5" customFormat="1" x14ac:dyDescent="0.25">
      <c r="A19" t="s">
        <v>59</v>
      </c>
      <c r="B19"/>
      <c r="C19"/>
      <c r="D19"/>
      <c r="E19"/>
      <c r="F19"/>
      <c r="G19"/>
      <c r="H19" s="7"/>
      <c r="J19" s="52"/>
      <c r="K19" s="54"/>
      <c r="L19" s="54"/>
      <c r="M19" s="54"/>
      <c r="N19" s="54"/>
      <c r="O19" s="54"/>
      <c r="P19" s="52"/>
      <c r="Q19" s="52"/>
    </row>
    <row r="20" spans="1:27" s="5" customFormat="1" x14ac:dyDescent="0.25">
      <c r="A20" t="s">
        <v>60</v>
      </c>
      <c r="C20"/>
      <c r="D20"/>
      <c r="E20"/>
      <c r="F20"/>
      <c r="G20"/>
      <c r="H20" s="7"/>
      <c r="J20" s="52"/>
      <c r="K20" s="54"/>
      <c r="L20" s="54"/>
      <c r="M20" s="54"/>
      <c r="N20" s="54"/>
      <c r="O20" s="54"/>
      <c r="P20" s="52"/>
      <c r="Q20" s="52"/>
    </row>
    <row r="21" spans="1:27" s="5" customFormat="1" x14ac:dyDescent="0.25">
      <c r="A21"/>
      <c r="B21" s="48"/>
      <c r="C21"/>
      <c r="D21"/>
      <c r="E21"/>
      <c r="F21"/>
      <c r="G21"/>
      <c r="H21" s="7"/>
      <c r="K21" s="6"/>
      <c r="L21" s="6"/>
      <c r="M21" s="6"/>
      <c r="N21" s="6"/>
      <c r="O21" s="6"/>
    </row>
    <row r="22" spans="1:27" s="5" customFormat="1" ht="17.399999999999999" x14ac:dyDescent="0.3">
      <c r="A22" s="42" t="s">
        <v>54</v>
      </c>
      <c r="B22" s="43"/>
      <c r="C22" s="43"/>
      <c r="D22" s="43"/>
      <c r="E22" s="43"/>
      <c r="F22" s="43"/>
      <c r="G22" s="43"/>
      <c r="H22" s="44"/>
      <c r="I22" s="49"/>
      <c r="K22" s="6"/>
      <c r="L22" s="6"/>
      <c r="M22" s="6"/>
      <c r="N22" s="6"/>
      <c r="O22" s="6"/>
    </row>
    <row r="23" spans="1:27" s="5" customFormat="1" x14ac:dyDescent="0.25">
      <c r="A23"/>
      <c r="B23"/>
      <c r="C23"/>
      <c r="D23"/>
      <c r="E23"/>
      <c r="F23"/>
      <c r="G23"/>
      <c r="H23" s="7"/>
      <c r="K23" s="6"/>
      <c r="L23" s="6"/>
      <c r="M23" s="6"/>
      <c r="N23" s="6"/>
      <c r="O23" s="6"/>
    </row>
    <row r="24" spans="1:27" s="5" customFormat="1" x14ac:dyDescent="0.25">
      <c r="A24"/>
      <c r="B24"/>
      <c r="C24"/>
      <c r="D24" s="67"/>
      <c r="E24" s="67"/>
      <c r="F24"/>
      <c r="G24"/>
      <c r="H24"/>
      <c r="K24" s="6"/>
      <c r="L24" s="6"/>
      <c r="M24" s="6"/>
      <c r="N24" s="6"/>
      <c r="O24" s="6"/>
    </row>
    <row r="25" spans="1:27" s="5" customFormat="1" ht="26.4" x14ac:dyDescent="0.25">
      <c r="A25" s="15" t="s">
        <v>28</v>
      </c>
      <c r="B25" s="16" t="s">
        <v>29</v>
      </c>
      <c r="C25" s="17"/>
      <c r="D25" s="16" t="s">
        <v>49</v>
      </c>
      <c r="E25" s="20" t="s">
        <v>50</v>
      </c>
      <c r="F25" s="17"/>
      <c r="G25" s="18" t="s">
        <v>30</v>
      </c>
      <c r="H25" s="19" t="s">
        <v>31</v>
      </c>
      <c r="I25" s="16" t="s">
        <v>48</v>
      </c>
      <c r="J25" s="7"/>
      <c r="K25" s="8"/>
      <c r="L25" s="8"/>
      <c r="M25" s="8"/>
      <c r="N25" s="8"/>
      <c r="O25" s="8"/>
      <c r="P25" s="7"/>
      <c r="Q25" s="7"/>
      <c r="R25" s="7"/>
      <c r="S25" s="7"/>
    </row>
    <row r="26" spans="1:27" s="5" customFormat="1" x14ac:dyDescent="0.25">
      <c r="A26" t="s">
        <v>47</v>
      </c>
      <c r="B26" s="21">
        <v>0</v>
      </c>
      <c r="C26"/>
      <c r="D26" s="25" t="s">
        <v>51</v>
      </c>
      <c r="E26" s="1">
        <v>0</v>
      </c>
      <c r="F26" s="41"/>
      <c r="G26" s="22">
        <v>545</v>
      </c>
      <c r="H26" s="30">
        <f>G26*G14/250</f>
        <v>1384.3</v>
      </c>
      <c r="I26" s="31">
        <f>G26*G15/250</f>
        <v>899.79499999999996</v>
      </c>
      <c r="J26" s="7"/>
      <c r="K26" s="8"/>
      <c r="L26" s="8"/>
      <c r="M26" s="8"/>
      <c r="N26" s="8"/>
      <c r="O26" s="8"/>
      <c r="P26" s="7"/>
      <c r="Q26" s="7"/>
      <c r="R26" s="7"/>
      <c r="S26" s="7"/>
    </row>
    <row r="27" spans="1:27" s="5" customFormat="1" x14ac:dyDescent="0.25">
      <c r="A27" s="20" t="s">
        <v>32</v>
      </c>
      <c r="B27" s="21">
        <v>0.2</v>
      </c>
      <c r="C27"/>
      <c r="D27" s="25" t="s">
        <v>52</v>
      </c>
      <c r="E27" s="1">
        <v>20</v>
      </c>
      <c r="F27" s="41"/>
      <c r="G27" s="68" t="str">
        <f>B16</f>
        <v>35% pour 4 diagnostics (+ ERNT)</v>
      </c>
      <c r="H27" s="69"/>
      <c r="I27" s="69"/>
      <c r="J27" s="7"/>
      <c r="K27" s="8"/>
      <c r="L27" s="8"/>
      <c r="M27" s="8"/>
      <c r="N27" s="8"/>
      <c r="O27" s="8"/>
      <c r="P27" s="7"/>
      <c r="Q27" s="7"/>
      <c r="R27" s="7"/>
      <c r="S27" s="7"/>
    </row>
    <row r="28" spans="1:27" s="5" customFormat="1" x14ac:dyDescent="0.25">
      <c r="A28" s="20" t="s">
        <v>33</v>
      </c>
      <c r="B28" s="21">
        <v>0.25</v>
      </c>
      <c r="C28"/>
      <c r="D28" s="25" t="s">
        <v>53</v>
      </c>
      <c r="E28" s="1">
        <v>40</v>
      </c>
      <c r="F28" s="41"/>
      <c r="G28"/>
      <c r="H28"/>
      <c r="I28"/>
      <c r="J28" s="7"/>
      <c r="K28" s="8"/>
      <c r="L28" s="8"/>
      <c r="M28" s="8"/>
      <c r="N28" s="8"/>
      <c r="O28" s="8"/>
      <c r="P28" s="7"/>
      <c r="Q28" s="7"/>
      <c r="R28" s="7"/>
      <c r="S28" s="7"/>
    </row>
    <row r="29" spans="1:27" s="5" customFormat="1" x14ac:dyDescent="0.25">
      <c r="A29" s="20" t="s">
        <v>34</v>
      </c>
      <c r="B29" s="21">
        <v>0.35</v>
      </c>
      <c r="C29"/>
      <c r="D29" s="58"/>
      <c r="E29" s="59"/>
      <c r="F29" s="41"/>
      <c r="G29"/>
      <c r="H29"/>
      <c r="I29"/>
      <c r="J29" s="7"/>
      <c r="K29" s="8"/>
      <c r="L29" s="8"/>
      <c r="M29" s="8"/>
      <c r="N29" s="8"/>
      <c r="O29" s="8"/>
      <c r="P29" s="7"/>
      <c r="Q29" s="7"/>
      <c r="R29" s="7"/>
      <c r="S29" s="7"/>
    </row>
    <row r="30" spans="1:27" s="5" customFormat="1" x14ac:dyDescent="0.25">
      <c r="A30" s="20" t="s">
        <v>35</v>
      </c>
      <c r="B30" s="21">
        <v>0.38</v>
      </c>
      <c r="C30"/>
      <c r="D30" s="60"/>
      <c r="E30" s="60"/>
      <c r="F30" s="41"/>
      <c r="G30"/>
      <c r="H30"/>
      <c r="I30"/>
      <c r="K30" s="6"/>
      <c r="L30" s="6"/>
      <c r="M30" s="6"/>
      <c r="N30" s="6"/>
      <c r="O30" s="6"/>
    </row>
    <row r="31" spans="1:27" s="5" customFormat="1" x14ac:dyDescent="0.25">
      <c r="A31" s="20" t="s">
        <v>36</v>
      </c>
      <c r="B31" s="21">
        <v>0.4</v>
      </c>
      <c r="C31"/>
      <c r="D31" s="7" t="b">
        <v>0</v>
      </c>
      <c r="E31" s="17"/>
      <c r="F31" s="41"/>
      <c r="G31"/>
      <c r="H31"/>
      <c r="I31"/>
      <c r="K31" s="6"/>
      <c r="L31" s="6"/>
      <c r="M31" s="6"/>
      <c r="N31" s="6"/>
      <c r="O31" s="6"/>
    </row>
    <row r="32" spans="1:27" s="5" customFormat="1" x14ac:dyDescent="0.25">
      <c r="A32" s="20" t="s">
        <v>37</v>
      </c>
      <c r="B32" s="21">
        <v>0.42</v>
      </c>
      <c r="C32"/>
      <c r="E32" s="17"/>
      <c r="F32" s="41"/>
      <c r="G32"/>
      <c r="H32"/>
      <c r="I32"/>
      <c r="K32" s="6"/>
      <c r="L32" s="6"/>
      <c r="M32" s="6"/>
      <c r="N32" s="6"/>
      <c r="O32" s="6"/>
    </row>
    <row r="33" spans="1:15" s="5" customFormat="1" x14ac:dyDescent="0.25">
      <c r="A33" s="20" t="s">
        <v>38</v>
      </c>
      <c r="B33" s="21">
        <v>0.44</v>
      </c>
      <c r="C33"/>
      <c r="E33"/>
      <c r="F33" s="41"/>
      <c r="G33"/>
      <c r="H33"/>
      <c r="I33"/>
      <c r="K33" s="6"/>
      <c r="L33" s="6"/>
      <c r="M33" s="6"/>
      <c r="N33" s="6"/>
      <c r="O33" s="6"/>
    </row>
    <row r="35" spans="1:15" s="5" customFormat="1" ht="15.75" customHeight="1" x14ac:dyDescent="0.25">
      <c r="A35" s="20" t="s">
        <v>39</v>
      </c>
      <c r="B35" s="26">
        <v>1</v>
      </c>
      <c r="C35"/>
      <c r="D35"/>
      <c r="E35"/>
      <c r="F35"/>
      <c r="G35"/>
      <c r="H35"/>
      <c r="I35"/>
      <c r="K35" s="6"/>
      <c r="L35" s="6"/>
      <c r="M35" s="6"/>
      <c r="N35" s="6"/>
      <c r="O35" s="6"/>
    </row>
    <row r="36" spans="1:15" s="5" customFormat="1" x14ac:dyDescent="0.25">
      <c r="A36" s="24" t="s">
        <v>40</v>
      </c>
      <c r="B36"/>
      <c r="C36"/>
      <c r="D36"/>
      <c r="E36"/>
      <c r="F36"/>
      <c r="G36"/>
      <c r="H36"/>
      <c r="I36"/>
      <c r="K36" s="6"/>
      <c r="L36" s="6"/>
      <c r="M36" s="6"/>
      <c r="N36" s="6"/>
      <c r="O36" s="6"/>
    </row>
    <row r="37" spans="1:15" s="5" customFormat="1" x14ac:dyDescent="0.25">
      <c r="A37" s="15" t="s">
        <v>41</v>
      </c>
      <c r="B37" s="25" t="s">
        <v>42</v>
      </c>
      <c r="C37" s="23"/>
      <c r="D37" s="23"/>
      <c r="E37" s="23"/>
      <c r="F37" s="23"/>
      <c r="G37"/>
      <c r="H37"/>
      <c r="I37"/>
      <c r="K37" s="6"/>
      <c r="L37" s="6"/>
      <c r="M37" s="6"/>
      <c r="N37" s="6"/>
      <c r="O37" s="6"/>
    </row>
    <row r="38" spans="1:15" x14ac:dyDescent="0.25">
      <c r="A38" s="15" t="s">
        <v>43</v>
      </c>
      <c r="B38" s="25" t="s">
        <v>44</v>
      </c>
      <c r="C38" s="23"/>
      <c r="D38" s="23"/>
      <c r="E38" s="23"/>
      <c r="F38" s="23"/>
    </row>
    <row r="39" spans="1:15" x14ac:dyDescent="0.25">
      <c r="A39" s="15" t="s">
        <v>45</v>
      </c>
      <c r="B39" s="25" t="s">
        <v>46</v>
      </c>
      <c r="C39" s="23"/>
      <c r="D39" s="23"/>
      <c r="E39" s="23"/>
      <c r="F39" s="23"/>
    </row>
  </sheetData>
  <sheetProtection password="C958" sheet="1"/>
  <mergeCells count="6">
    <mergeCell ref="D29:E30"/>
    <mergeCell ref="A3:C3"/>
    <mergeCell ref="B16:G16"/>
    <mergeCell ref="B17:G17"/>
    <mergeCell ref="D24:E24"/>
    <mergeCell ref="G27:I27"/>
  </mergeCells>
  <conditionalFormatting sqref="A5">
    <cfRule type="expression" dxfId="62" priority="20" stopIfTrue="1">
      <formula>AND(K6=3,L6=2)</formula>
    </cfRule>
    <cfRule type="expression" dxfId="61" priority="21" stopIfTrue="1">
      <formula>AND(K6=2,N6=2)</formula>
    </cfRule>
  </conditionalFormatting>
  <conditionalFormatting sqref="A6">
    <cfRule type="expression" dxfId="60" priority="17" stopIfTrue="1">
      <formula>$L$8="TRUE3"</formula>
    </cfRule>
    <cfRule type="expression" dxfId="59" priority="18" stopIfTrue="1">
      <formula>$L$8="TRUE2"</formula>
    </cfRule>
    <cfRule type="expression" dxfId="58" priority="19" stopIfTrue="1">
      <formula>$L$8="TRUE1"</formula>
    </cfRule>
  </conditionalFormatting>
  <conditionalFormatting sqref="A7">
    <cfRule type="expression" dxfId="57" priority="14" stopIfTrue="1">
      <formula>AND(K6=3,L6=3,M6&lt;4,M6&gt;1)</formula>
    </cfRule>
    <cfRule type="expression" dxfId="56" priority="15" stopIfTrue="1">
      <formula>AND(K6=2,L6&gt;1,M6&lt;4,M6&gt;1)</formula>
    </cfRule>
    <cfRule type="expression" dxfId="55" priority="16" stopIfTrue="1">
      <formula>AND($K$6=3,$L$6=2,$M$6&lt;4,N6=2)</formula>
    </cfRule>
  </conditionalFormatting>
  <conditionalFormatting sqref="A8">
    <cfRule type="expression" dxfId="54" priority="1" stopIfTrue="1">
      <formula>AND(M6=2,L6=2)</formula>
    </cfRule>
  </conditionalFormatting>
  <conditionalFormatting sqref="A9">
    <cfRule type="expression" dxfId="53" priority="2" stopIfTrue="1">
      <formula>OR($M$6=2,$L$6=3)</formula>
    </cfRule>
    <cfRule type="expression" dxfId="52" priority="3" stopIfTrue="1">
      <formula>OR($M$6=3,M6=4)</formula>
    </cfRule>
    <cfRule type="expression" dxfId="51" priority="4" stopIfTrue="1">
      <formula>$L$12="TRUE"</formula>
    </cfRule>
  </conditionalFormatting>
  <conditionalFormatting sqref="A10">
    <cfRule type="expression" dxfId="50" priority="11" stopIfTrue="1">
      <formula>OR($M$6=2,$L$6=3)</formula>
    </cfRule>
    <cfRule type="expression" dxfId="49" priority="12" stopIfTrue="1">
      <formula>OR($M$6=4,M6=3)</formula>
    </cfRule>
    <cfRule type="expression" dxfId="48" priority="13" stopIfTrue="1">
      <formula>$L$12="TRUE"</formula>
    </cfRule>
  </conditionalFormatting>
  <conditionalFormatting sqref="A11">
    <cfRule type="expression" dxfId="47" priority="10" stopIfTrue="1">
      <formula>$L$12="TRUE"</formula>
    </cfRule>
  </conditionalFormatting>
  <conditionalFormatting sqref="A12">
    <cfRule type="expression" dxfId="46" priority="9" stopIfTrue="1">
      <formula>$L$13="TRUE"</formula>
    </cfRule>
  </conditionalFormatting>
  <conditionalFormatting sqref="A13">
    <cfRule type="expression" dxfId="45" priority="8" stopIfTrue="1">
      <formula>$L$14="TRUE"</formula>
    </cfRule>
  </conditionalFormatting>
  <conditionalFormatting sqref="A37">
    <cfRule type="expression" dxfId="44" priority="7" stopIfTrue="1">
      <formula>$B$35=1</formula>
    </cfRule>
  </conditionalFormatting>
  <conditionalFormatting sqref="A38">
    <cfRule type="expression" dxfId="43" priority="6" stopIfTrue="1">
      <formula>$B$35=2</formula>
    </cfRule>
  </conditionalFormatting>
  <conditionalFormatting sqref="A39">
    <cfRule type="expression" dxfId="42" priority="5" stopIfTrue="1">
      <formula>$B$35=3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2529" r:id="rId4" name="CheckBox9">
          <controlPr defaultSize="0" autoFill="0" autoLine="0" linkedCell="H7" r:id="rId5">
            <anchor moveWithCells="1">
              <from>
                <xdr:col>0</xdr:col>
                <xdr:colOff>38100</xdr:colOff>
                <xdr:row>6</xdr:row>
                <xdr:rowOff>99060</xdr:rowOff>
              </from>
              <to>
                <xdr:col>0</xdr:col>
                <xdr:colOff>182880</xdr:colOff>
                <xdr:row>6</xdr:row>
                <xdr:rowOff>228600</xdr:rowOff>
              </to>
            </anchor>
          </controlPr>
        </control>
      </mc:Choice>
      <mc:Fallback>
        <control shapeId="22529" r:id="rId4" name="CheckBox9"/>
      </mc:Fallback>
    </mc:AlternateContent>
    <mc:AlternateContent xmlns:mc="http://schemas.openxmlformats.org/markup-compatibility/2006">
      <mc:Choice Requires="x14">
        <control shapeId="22530" r:id="rId6" name="CheckBox10">
          <controlPr defaultSize="0" autoFill="0" autoLine="0" linkedCell="H6" r:id="rId5">
            <anchor moveWithCells="1">
              <from>
                <xdr:col>0</xdr:col>
                <xdr:colOff>38100</xdr:colOff>
                <xdr:row>5</xdr:row>
                <xdr:rowOff>99060</xdr:rowOff>
              </from>
              <to>
                <xdr:col>0</xdr:col>
                <xdr:colOff>182880</xdr:colOff>
                <xdr:row>5</xdr:row>
                <xdr:rowOff>228600</xdr:rowOff>
              </to>
            </anchor>
          </controlPr>
        </control>
      </mc:Choice>
      <mc:Fallback>
        <control shapeId="22530" r:id="rId6" name="CheckBox10"/>
      </mc:Fallback>
    </mc:AlternateContent>
    <mc:AlternateContent xmlns:mc="http://schemas.openxmlformats.org/markup-compatibility/2006">
      <mc:Choice Requires="x14">
        <control shapeId="22531" r:id="rId7" name="CheckBox11">
          <controlPr defaultSize="0" autoFill="0" autoLine="0" linkedCell="H5" r:id="rId5">
            <anchor moveWithCells="1">
              <from>
                <xdr:col>0</xdr:col>
                <xdr:colOff>53340</xdr:colOff>
                <xdr:row>4</xdr:row>
                <xdr:rowOff>91440</xdr:rowOff>
              </from>
              <to>
                <xdr:col>0</xdr:col>
                <xdr:colOff>198120</xdr:colOff>
                <xdr:row>4</xdr:row>
                <xdr:rowOff>220980</xdr:rowOff>
              </to>
            </anchor>
          </controlPr>
        </control>
      </mc:Choice>
      <mc:Fallback>
        <control shapeId="22531" r:id="rId7" name="CheckBox11"/>
      </mc:Fallback>
    </mc:AlternateContent>
    <mc:AlternateContent xmlns:mc="http://schemas.openxmlformats.org/markup-compatibility/2006">
      <mc:Choice Requires="x14">
        <control shapeId="22532" r:id="rId8" name="CheckBox12">
          <controlPr defaultSize="0" autoFill="0" autoLine="0" linkedCell="H8" r:id="rId9">
            <anchor moveWithCells="1">
              <from>
                <xdr:col>0</xdr:col>
                <xdr:colOff>38100</xdr:colOff>
                <xdr:row>7</xdr:row>
                <xdr:rowOff>99060</xdr:rowOff>
              </from>
              <to>
                <xdr:col>0</xdr:col>
                <xdr:colOff>182880</xdr:colOff>
                <xdr:row>7</xdr:row>
                <xdr:rowOff>228600</xdr:rowOff>
              </to>
            </anchor>
          </controlPr>
        </control>
      </mc:Choice>
      <mc:Fallback>
        <control shapeId="22532" r:id="rId8" name="CheckBox12"/>
      </mc:Fallback>
    </mc:AlternateContent>
    <mc:AlternateContent xmlns:mc="http://schemas.openxmlformats.org/markup-compatibility/2006">
      <mc:Choice Requires="x14">
        <control shapeId="22533" r:id="rId10" name="CheckBox13">
          <controlPr defaultSize="0" autoFill="0" autoLine="0" linkedCell="H10" r:id="rId9">
            <anchor moveWithCells="1">
              <from>
                <xdr:col>0</xdr:col>
                <xdr:colOff>38100</xdr:colOff>
                <xdr:row>9</xdr:row>
                <xdr:rowOff>99060</xdr:rowOff>
              </from>
              <to>
                <xdr:col>0</xdr:col>
                <xdr:colOff>182880</xdr:colOff>
                <xdr:row>9</xdr:row>
                <xdr:rowOff>228600</xdr:rowOff>
              </to>
            </anchor>
          </controlPr>
        </control>
      </mc:Choice>
      <mc:Fallback>
        <control shapeId="22533" r:id="rId10" name="CheckBox13"/>
      </mc:Fallback>
    </mc:AlternateContent>
    <mc:AlternateContent xmlns:mc="http://schemas.openxmlformats.org/markup-compatibility/2006">
      <mc:Choice Requires="x14">
        <control shapeId="22534" r:id="rId11" name="CheckBox14">
          <controlPr defaultSize="0" autoFill="0" autoLine="0" linkedCell="H11" r:id="rId5">
            <anchor moveWithCells="1">
              <from>
                <xdr:col>0</xdr:col>
                <xdr:colOff>38100</xdr:colOff>
                <xdr:row>10</xdr:row>
                <xdr:rowOff>99060</xdr:rowOff>
              </from>
              <to>
                <xdr:col>0</xdr:col>
                <xdr:colOff>182880</xdr:colOff>
                <xdr:row>10</xdr:row>
                <xdr:rowOff>228600</xdr:rowOff>
              </to>
            </anchor>
          </controlPr>
        </control>
      </mc:Choice>
      <mc:Fallback>
        <control shapeId="22534" r:id="rId11" name="CheckBox14"/>
      </mc:Fallback>
    </mc:AlternateContent>
    <mc:AlternateContent xmlns:mc="http://schemas.openxmlformats.org/markup-compatibility/2006">
      <mc:Choice Requires="x14">
        <control shapeId="22535" r:id="rId12" name="CheckBox15">
          <controlPr defaultSize="0" autoFill="0" autoLine="0" linkedCell="H12" r:id="rId5">
            <anchor moveWithCells="1">
              <from>
                <xdr:col>0</xdr:col>
                <xdr:colOff>30480</xdr:colOff>
                <xdr:row>11</xdr:row>
                <xdr:rowOff>99060</xdr:rowOff>
              </from>
              <to>
                <xdr:col>0</xdr:col>
                <xdr:colOff>175260</xdr:colOff>
                <xdr:row>11</xdr:row>
                <xdr:rowOff>228600</xdr:rowOff>
              </to>
            </anchor>
          </controlPr>
        </control>
      </mc:Choice>
      <mc:Fallback>
        <control shapeId="22535" r:id="rId12" name="CheckBox15"/>
      </mc:Fallback>
    </mc:AlternateContent>
    <mc:AlternateContent xmlns:mc="http://schemas.openxmlformats.org/markup-compatibility/2006">
      <mc:Choice Requires="x14">
        <control shapeId="22536" r:id="rId13" name="CheckBox16">
          <controlPr defaultSize="0" autoFill="0" autoLine="0" linkedCell="H13" r:id="rId9">
            <anchor moveWithCells="1">
              <from>
                <xdr:col>0</xdr:col>
                <xdr:colOff>38100</xdr:colOff>
                <xdr:row>12</xdr:row>
                <xdr:rowOff>99060</xdr:rowOff>
              </from>
              <to>
                <xdr:col>0</xdr:col>
                <xdr:colOff>182880</xdr:colOff>
                <xdr:row>12</xdr:row>
                <xdr:rowOff>228600</xdr:rowOff>
              </to>
            </anchor>
          </controlPr>
        </control>
      </mc:Choice>
      <mc:Fallback>
        <control shapeId="22536" r:id="rId13" name="CheckBox16"/>
      </mc:Fallback>
    </mc:AlternateContent>
    <mc:AlternateContent xmlns:mc="http://schemas.openxmlformats.org/markup-compatibility/2006">
      <mc:Choice Requires="x14">
        <control shapeId="22544" r:id="rId14" name="CheckBox1">
          <controlPr defaultSize="0" autoFill="0" autoLine="0" linkedCell="H9" r:id="rId9">
            <anchor moveWithCells="1">
              <from>
                <xdr:col>0</xdr:col>
                <xdr:colOff>30480</xdr:colOff>
                <xdr:row>8</xdr:row>
                <xdr:rowOff>76200</xdr:rowOff>
              </from>
              <to>
                <xdr:col>0</xdr:col>
                <xdr:colOff>175260</xdr:colOff>
                <xdr:row>8</xdr:row>
                <xdr:rowOff>205740</xdr:rowOff>
              </to>
            </anchor>
          </controlPr>
        </control>
      </mc:Choice>
      <mc:Fallback>
        <control shapeId="22544" r:id="rId14" name="CheckBox1"/>
      </mc:Fallback>
    </mc:AlternateContent>
    <mc:AlternateContent xmlns:mc="http://schemas.openxmlformats.org/markup-compatibility/2006">
      <mc:Choice Requires="x14">
        <control shapeId="22537" r:id="rId15" name="Drop Down 9">
          <controlPr defaultSize="0" autoLine="0" autoPict="0">
            <anchor moveWithCells="1">
              <from>
                <xdr:col>6</xdr:col>
                <xdr:colOff>0</xdr:colOff>
                <xdr:row>0</xdr:row>
                <xdr:rowOff>15240</xdr:rowOff>
              </from>
              <to>
                <xdr:col>7</xdr:col>
                <xdr:colOff>381000</xdr:colOff>
                <xdr:row>1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38" r:id="rId16" name="Drop Down 10">
          <controlPr defaultSize="0" autoLine="0" autoPict="0">
            <anchor moveWithCells="1">
              <from>
                <xdr:col>6</xdr:col>
                <xdr:colOff>0</xdr:colOff>
                <xdr:row>1</xdr:row>
                <xdr:rowOff>45720</xdr:rowOff>
              </from>
              <to>
                <xdr:col>7</xdr:col>
                <xdr:colOff>381000</xdr:colOff>
                <xdr:row>1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39" r:id="rId17" name="Drop Down 11">
          <controlPr defaultSize="0" autoLine="0" autoPict="0">
            <anchor moveWithCells="1">
              <from>
                <xdr:col>6</xdr:col>
                <xdr:colOff>0</xdr:colOff>
                <xdr:row>1</xdr:row>
                <xdr:rowOff>205740</xdr:rowOff>
              </from>
              <to>
                <xdr:col>7</xdr:col>
                <xdr:colOff>381000</xdr:colOff>
                <xdr:row>1</xdr:row>
                <xdr:rowOff>365760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0" r:id="rId18" name="Drop Down 12">
          <controlPr defaultSize="0" autoLine="0" autoPict="0">
            <anchor moveWithCells="1">
              <from>
                <xdr:col>6</xdr:col>
                <xdr:colOff>0</xdr:colOff>
                <xdr:row>1</xdr:row>
                <xdr:rowOff>365760</xdr:rowOff>
              </from>
              <to>
                <xdr:col>7</xdr:col>
                <xdr:colOff>381000</xdr:colOff>
                <xdr:row>1</xdr:row>
                <xdr:rowOff>525780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1" r:id="rId19" name="Drop Down 13">
          <controlPr defaultSize="0" autoLine="0" autoPict="0">
            <anchor moveWithCells="1">
              <from>
                <xdr:col>6</xdr:col>
                <xdr:colOff>0</xdr:colOff>
                <xdr:row>1</xdr:row>
                <xdr:rowOff>525780</xdr:rowOff>
              </from>
              <to>
                <xdr:col>7</xdr:col>
                <xdr:colOff>381000</xdr:colOff>
                <xdr:row>2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2" r:id="rId20" name="Drop Down 14">
          <controlPr defaultSize="0" autoLine="0" autoPict="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15240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3" r:id="rId21" name="Drop Down 15">
          <controlPr defaultSize="0" autoLine="0" autoPict="0">
            <anchor moveWithCells="1">
              <from>
                <xdr:col>6</xdr:col>
                <xdr:colOff>0</xdr:colOff>
                <xdr:row>2</xdr:row>
                <xdr:rowOff>152400</xdr:rowOff>
              </from>
              <to>
                <xdr:col>7</xdr:col>
                <xdr:colOff>381000</xdr:colOff>
                <xdr:row>2</xdr:row>
                <xdr:rowOff>312420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45" r:id="rId22" name="Button 17">
          <controlPr defaultSize="0" print="0" autoFill="0" autoPict="0" macro="[0]!réinitialiser">
            <anchor>
              <from>
                <xdr:col>7</xdr:col>
                <xdr:colOff>22860</xdr:colOff>
                <xdr:row>3</xdr:row>
                <xdr:rowOff>7620</xdr:rowOff>
              </from>
              <to>
                <xdr:col>8</xdr:col>
                <xdr:colOff>175260</xdr:colOff>
                <xdr:row>16</xdr:row>
                <xdr:rowOff>121920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AA39"/>
  <sheetViews>
    <sheetView showGridLines="0" zoomScaleNormal="100" workbookViewId="0">
      <selection activeCell="H11" sqref="H11"/>
    </sheetView>
  </sheetViews>
  <sheetFormatPr baseColWidth="10" defaultColWidth="11.44140625" defaultRowHeight="13.2" x14ac:dyDescent="0.25"/>
  <cols>
    <col min="1" max="1" width="53.33203125" customWidth="1"/>
    <col min="2" max="2" width="14" customWidth="1"/>
    <col min="3" max="3" width="14.33203125" customWidth="1"/>
    <col min="4" max="4" width="14.6640625" customWidth="1"/>
    <col min="5" max="5" width="13.6640625" bestFit="1" customWidth="1"/>
    <col min="6" max="7" width="14.6640625" bestFit="1" customWidth="1"/>
    <col min="8" max="8" width="8.6640625" customWidth="1"/>
    <col min="9" max="9" width="9.33203125" customWidth="1"/>
    <col min="10" max="10" width="9.6640625" style="5" customWidth="1"/>
    <col min="11" max="11" width="13" style="6" bestFit="1" customWidth="1"/>
    <col min="12" max="12" width="31.6640625" style="6" bestFit="1" customWidth="1"/>
    <col min="13" max="13" width="6.33203125" style="6" customWidth="1"/>
    <col min="14" max="14" width="6.6640625" style="6" customWidth="1"/>
    <col min="15" max="15" width="5" style="6" customWidth="1"/>
    <col min="16" max="16" width="5.33203125" style="5" customWidth="1"/>
    <col min="17" max="17" width="8" style="5" customWidth="1"/>
    <col min="18" max="18" width="5" style="5" customWidth="1"/>
    <col min="19" max="19" width="15" style="5" customWidth="1"/>
    <col min="20" max="20" width="18.6640625" style="5" customWidth="1"/>
    <col min="21" max="21" width="11.44140625" style="5"/>
  </cols>
  <sheetData>
    <row r="1" spans="1:27" x14ac:dyDescent="0.25">
      <c r="F1" s="6"/>
      <c r="I1" s="5"/>
      <c r="K1" s="50"/>
      <c r="L1" s="50"/>
      <c r="M1" s="50"/>
      <c r="N1" s="50"/>
      <c r="O1" s="50"/>
      <c r="P1" s="51"/>
      <c r="Q1" s="51"/>
      <c r="R1" s="51"/>
      <c r="V1" s="5"/>
      <c r="W1" s="5"/>
      <c r="X1" s="5"/>
      <c r="Y1" s="5"/>
      <c r="Z1" s="5"/>
    </row>
    <row r="2" spans="1:27" ht="52.5" customHeight="1" x14ac:dyDescent="0.4">
      <c r="B2" s="9"/>
      <c r="C2" s="10"/>
      <c r="H2" s="7">
        <v>1</v>
      </c>
      <c r="I2" s="5"/>
      <c r="J2" s="7"/>
      <c r="K2" s="11" t="s">
        <v>13</v>
      </c>
      <c r="L2" s="12" t="s">
        <v>14</v>
      </c>
      <c r="M2" s="12" t="s">
        <v>56</v>
      </c>
      <c r="N2" s="12" t="s">
        <v>15</v>
      </c>
      <c r="O2" s="12" t="s">
        <v>15</v>
      </c>
      <c r="P2" s="27" t="s">
        <v>15</v>
      </c>
      <c r="Q2" s="7"/>
      <c r="R2" s="7"/>
      <c r="S2" s="7" t="s">
        <v>61</v>
      </c>
      <c r="T2" s="7" t="str">
        <f>IF(K6=2,"V",IF(K6=3,"L",""))</f>
        <v>V</v>
      </c>
      <c r="U2" s="7"/>
      <c r="V2" s="5"/>
      <c r="W2" s="5"/>
      <c r="X2" s="5"/>
      <c r="Y2" s="5"/>
      <c r="Z2" s="5"/>
      <c r="AA2" s="5"/>
    </row>
    <row r="3" spans="1:27" ht="36.75" customHeight="1" x14ac:dyDescent="0.95">
      <c r="A3" s="61" t="s">
        <v>96</v>
      </c>
      <c r="B3" s="62"/>
      <c r="C3" s="62"/>
      <c r="D3" s="46">
        <v>1</v>
      </c>
      <c r="E3" s="46"/>
      <c r="H3" s="13"/>
      <c r="I3" s="52"/>
      <c r="J3" s="7"/>
      <c r="K3" s="12" t="s">
        <v>16</v>
      </c>
      <c r="L3" s="12" t="s">
        <v>17</v>
      </c>
      <c r="M3" s="12" t="s">
        <v>57</v>
      </c>
      <c r="N3" s="12" t="s">
        <v>18</v>
      </c>
      <c r="O3" s="12" t="s">
        <v>18</v>
      </c>
      <c r="P3" s="27" t="s">
        <v>18</v>
      </c>
      <c r="Q3" s="7"/>
      <c r="R3" s="7"/>
      <c r="S3" s="7" t="s">
        <v>63</v>
      </c>
      <c r="T3" s="7" t="str">
        <f>IF(L6=2,"Maison",IF(L6=3,"Local Commercial",""))</f>
        <v>Maison</v>
      </c>
      <c r="U3" s="7"/>
      <c r="V3" s="5"/>
      <c r="W3" s="5"/>
      <c r="X3" s="5"/>
      <c r="Y3" s="5"/>
      <c r="Z3" s="5"/>
      <c r="AA3" s="5"/>
    </row>
    <row r="4" spans="1:27" s="14" customFormat="1" x14ac:dyDescent="0.25">
      <c r="A4" s="32"/>
      <c r="B4" s="32" t="s">
        <v>0</v>
      </c>
      <c r="C4" s="32" t="s">
        <v>1</v>
      </c>
      <c r="D4" s="45" t="s">
        <v>2</v>
      </c>
      <c r="E4" s="32" t="s">
        <v>3</v>
      </c>
      <c r="F4" s="32" t="s">
        <v>4</v>
      </c>
      <c r="G4" s="32" t="s">
        <v>5</v>
      </c>
      <c r="H4" s="35"/>
      <c r="I4" s="53"/>
      <c r="J4" s="34"/>
      <c r="K4" s="47"/>
      <c r="L4" s="47"/>
      <c r="M4" s="47" t="s">
        <v>19</v>
      </c>
      <c r="N4" s="47"/>
      <c r="O4" s="47"/>
      <c r="P4" s="34"/>
      <c r="Q4" s="34"/>
      <c r="R4" s="34"/>
      <c r="S4" s="34" t="s">
        <v>62</v>
      </c>
      <c r="T4" s="34" t="str">
        <f>IF(M6=2,"1936",IF(M6=4,"2000",IF(M6=3,"1980","")))</f>
        <v>1980</v>
      </c>
      <c r="U4" s="8"/>
      <c r="V4" s="6"/>
      <c r="W4" s="6"/>
      <c r="X4" s="6"/>
      <c r="Y4" s="6"/>
      <c r="Z4" s="6"/>
      <c r="AA4" s="6"/>
    </row>
    <row r="5" spans="1:27" ht="27" customHeight="1" x14ac:dyDescent="0.25">
      <c r="A5" s="33" t="str">
        <f>IF(K6=2,"       Attestation de surface - Carrez",IF(AND(K6=3,L6=2),"       Attestation de surface - Boutin","       Attestation de surface - (Carrez ou Boutin)"))</f>
        <v xml:space="preserve">       Attestation de surface - Carrez</v>
      </c>
      <c r="B5" s="1">
        <v>40</v>
      </c>
      <c r="C5" s="1">
        <v>55</v>
      </c>
      <c r="D5" s="1">
        <v>85</v>
      </c>
      <c r="E5" s="1">
        <v>120</v>
      </c>
      <c r="F5" s="1">
        <v>145</v>
      </c>
      <c r="G5" s="1">
        <v>190</v>
      </c>
      <c r="H5" s="36" t="b">
        <v>1</v>
      </c>
      <c r="I5" s="55">
        <f t="shared" ref="I5:I11" si="0">IF(H5=TRUE,1,"")</f>
        <v>1</v>
      </c>
      <c r="J5" s="37"/>
      <c r="K5" s="34" t="s">
        <v>70</v>
      </c>
      <c r="L5" s="34" t="s">
        <v>65</v>
      </c>
      <c r="M5" s="34" t="s">
        <v>69</v>
      </c>
      <c r="N5" s="34" t="s">
        <v>66</v>
      </c>
      <c r="O5" s="34" t="s">
        <v>68</v>
      </c>
      <c r="P5" s="37" t="s">
        <v>67</v>
      </c>
      <c r="Q5" s="37"/>
      <c r="R5" s="37"/>
      <c r="S5" s="37"/>
      <c r="T5" s="37"/>
      <c r="U5" s="7"/>
      <c r="V5" s="5"/>
      <c r="W5" s="5"/>
      <c r="X5" s="5"/>
      <c r="Y5" s="5"/>
      <c r="Z5" s="5"/>
      <c r="AA5" s="5"/>
    </row>
    <row r="6" spans="1:27" ht="27" customHeight="1" x14ac:dyDescent="0.25">
      <c r="A6" s="33" t="s">
        <v>6</v>
      </c>
      <c r="B6" s="1">
        <v>50</v>
      </c>
      <c r="C6" s="1">
        <v>65</v>
      </c>
      <c r="D6" s="1">
        <v>75</v>
      </c>
      <c r="E6" s="1">
        <v>110</v>
      </c>
      <c r="F6" s="1">
        <v>140</v>
      </c>
      <c r="G6" s="1">
        <v>210</v>
      </c>
      <c r="H6" s="36" t="b">
        <v>1</v>
      </c>
      <c r="I6" s="55">
        <f t="shared" si="0"/>
        <v>1</v>
      </c>
      <c r="J6" s="37"/>
      <c r="K6" s="35">
        <v>2</v>
      </c>
      <c r="L6" s="35">
        <v>2</v>
      </c>
      <c r="M6" s="35">
        <v>3</v>
      </c>
      <c r="N6" s="35">
        <v>3</v>
      </c>
      <c r="O6" s="35">
        <v>3</v>
      </c>
      <c r="P6" s="36">
        <v>2</v>
      </c>
      <c r="Q6" s="37"/>
      <c r="R6" s="37"/>
      <c r="S6" s="37"/>
      <c r="T6" s="37"/>
      <c r="U6" s="7"/>
      <c r="V6" s="5"/>
      <c r="W6" s="5"/>
      <c r="X6" s="5"/>
      <c r="Y6" s="5"/>
      <c r="Z6" s="5"/>
      <c r="AA6" s="5"/>
    </row>
    <row r="7" spans="1:27" ht="27" customHeight="1" x14ac:dyDescent="0.25">
      <c r="A7" s="33" t="str">
        <f>IF(AND(L6=2,K6=3),"      Amiante - DAPP",IF(L6=3,"       Amiante - DTA","       Amiante"))</f>
        <v xml:space="preserve">       Amiante</v>
      </c>
      <c r="B7" s="1">
        <v>60</v>
      </c>
      <c r="C7" s="1">
        <v>80</v>
      </c>
      <c r="D7" s="1">
        <v>90</v>
      </c>
      <c r="E7" s="1">
        <v>100</v>
      </c>
      <c r="F7" s="1">
        <v>105</v>
      </c>
      <c r="G7" s="1">
        <v>115</v>
      </c>
      <c r="H7" s="36" t="b">
        <v>0</v>
      </c>
      <c r="I7" s="55" t="str">
        <f t="shared" si="0"/>
        <v/>
      </c>
      <c r="J7" s="38"/>
      <c r="K7" s="39" t="s">
        <v>20</v>
      </c>
      <c r="L7" s="35" t="str">
        <f>IF(K6=2,IF(N6=2,"TRUE","FALSE"),IF(K6=3,"TRUE","FALSE"))</f>
        <v>FALSE</v>
      </c>
      <c r="M7" s="34"/>
      <c r="N7" s="34"/>
      <c r="O7" s="34"/>
      <c r="P7" s="37"/>
      <c r="Q7" s="37"/>
      <c r="R7" s="37"/>
      <c r="S7" s="37"/>
      <c r="T7" s="37"/>
      <c r="U7" s="7"/>
      <c r="V7" s="5"/>
      <c r="W7" s="5"/>
      <c r="X7" s="5"/>
      <c r="Y7" s="5"/>
      <c r="Z7" s="5"/>
      <c r="AA7" s="5"/>
    </row>
    <row r="8" spans="1:27" ht="27" customHeight="1" x14ac:dyDescent="0.25">
      <c r="A8" s="33" t="s">
        <v>7</v>
      </c>
      <c r="B8" s="1">
        <v>145</v>
      </c>
      <c r="C8" s="1">
        <v>165</v>
      </c>
      <c r="D8" s="1">
        <v>195</v>
      </c>
      <c r="E8" s="1">
        <v>245</v>
      </c>
      <c r="F8" s="1">
        <v>295</v>
      </c>
      <c r="G8" s="1">
        <v>350</v>
      </c>
      <c r="H8" s="36" t="b">
        <v>1</v>
      </c>
      <c r="I8" s="55">
        <f t="shared" si="0"/>
        <v>1</v>
      </c>
      <c r="J8" s="37"/>
      <c r="K8" s="39" t="s">
        <v>21</v>
      </c>
      <c r="L8" s="35" t="str">
        <f>IF(K6=3,"FALSE",IF(K6=2,"TRUE"&amp;B35,"FALSE"))</f>
        <v>TRUE1</v>
      </c>
      <c r="M8" s="34"/>
      <c r="N8" s="34"/>
      <c r="O8" s="34"/>
      <c r="P8" s="37"/>
      <c r="Q8" s="37"/>
      <c r="R8" s="37"/>
      <c r="S8" s="37"/>
      <c r="T8" s="37"/>
      <c r="U8" s="7"/>
      <c r="V8" s="5"/>
      <c r="W8" s="5"/>
      <c r="X8" s="5"/>
      <c r="Y8" s="5"/>
      <c r="Z8" s="5"/>
      <c r="AA8" s="5"/>
    </row>
    <row r="9" spans="1:27" ht="27" customHeight="1" x14ac:dyDescent="0.25">
      <c r="A9" s="33" t="str">
        <f>IF(L6=3,"     DPE - Tertiaire (sur facture avec mention)","     DPE - Avant 1948 (sur facture)")</f>
        <v xml:space="preserve">     DPE - Avant 1948 (sur facture)</v>
      </c>
      <c r="B9" s="1">
        <v>80</v>
      </c>
      <c r="C9" s="1">
        <v>90</v>
      </c>
      <c r="D9" s="1">
        <v>100</v>
      </c>
      <c r="E9" s="1">
        <v>110</v>
      </c>
      <c r="F9" s="1">
        <v>120</v>
      </c>
      <c r="G9" s="1">
        <v>140</v>
      </c>
      <c r="H9" s="36" t="b">
        <v>0</v>
      </c>
      <c r="I9" s="55" t="str">
        <f t="shared" si="0"/>
        <v/>
      </c>
      <c r="J9" s="37"/>
      <c r="K9" s="39" t="s">
        <v>22</v>
      </c>
      <c r="L9" s="35" t="str">
        <f>IF(K6=2,IF(M6=3,"TRUE",IF(M6=2,"TRUE","FALSE")),"FALSE")</f>
        <v>TRUE</v>
      </c>
      <c r="M9" s="34"/>
      <c r="N9" s="34"/>
      <c r="O9" s="34"/>
      <c r="P9" s="37"/>
      <c r="Q9" s="37"/>
      <c r="R9" s="37"/>
      <c r="S9" s="37"/>
      <c r="T9" s="37"/>
      <c r="U9" s="7"/>
      <c r="V9" s="5"/>
      <c r="W9" s="5"/>
      <c r="X9" s="5"/>
      <c r="Y9" s="5"/>
      <c r="Z9" s="5"/>
      <c r="AA9" s="5"/>
    </row>
    <row r="10" spans="1:27" ht="27" customHeight="1" x14ac:dyDescent="0.25">
      <c r="A10" s="33" t="s">
        <v>55</v>
      </c>
      <c r="B10" s="1">
        <v>120</v>
      </c>
      <c r="C10" s="1">
        <v>140</v>
      </c>
      <c r="D10" s="1">
        <v>150</v>
      </c>
      <c r="E10" s="1">
        <v>170</v>
      </c>
      <c r="F10" s="1">
        <v>200</v>
      </c>
      <c r="G10" s="1">
        <v>250</v>
      </c>
      <c r="H10" s="36" t="b">
        <v>1</v>
      </c>
      <c r="I10" s="55">
        <f t="shared" si="0"/>
        <v>1</v>
      </c>
      <c r="J10" s="37"/>
      <c r="K10" s="39" t="s">
        <v>23</v>
      </c>
      <c r="L10" s="35" t="str">
        <f>IF(K6=2,IF(M6=3,"TRUE",IF(M6=2,"TRUE","FALSE")),"FALSE")</f>
        <v>TRUE</v>
      </c>
      <c r="M10" s="34"/>
      <c r="N10" s="34"/>
      <c r="O10" s="34"/>
      <c r="P10" s="37"/>
      <c r="Q10" s="37"/>
      <c r="R10" s="37"/>
      <c r="S10" s="37"/>
      <c r="T10" s="37"/>
      <c r="U10" s="7"/>
      <c r="V10" s="5"/>
      <c r="W10" s="5"/>
      <c r="X10" s="5"/>
      <c r="Y10" s="5"/>
      <c r="Z10" s="5"/>
      <c r="AA10" s="5"/>
    </row>
    <row r="11" spans="1:27" ht="27" customHeight="1" x14ac:dyDescent="0.25">
      <c r="A11" s="33" t="s">
        <v>8</v>
      </c>
      <c r="B11" s="1">
        <v>90</v>
      </c>
      <c r="C11" s="1">
        <v>90</v>
      </c>
      <c r="D11" s="1">
        <v>90</v>
      </c>
      <c r="E11" s="1">
        <v>90</v>
      </c>
      <c r="F11" s="1">
        <v>90</v>
      </c>
      <c r="G11" s="1">
        <v>90</v>
      </c>
      <c r="H11" s="36" t="b">
        <v>1</v>
      </c>
      <c r="I11" s="55">
        <f t="shared" si="0"/>
        <v>1</v>
      </c>
      <c r="J11" s="37"/>
      <c r="K11" s="39" t="s">
        <v>24</v>
      </c>
      <c r="L11" s="35" t="str">
        <f>IF(K6&gt;=2,IF(L6=3,"FALSE",IF(M6=2,"TRUE","FALSE")),"FALSE")</f>
        <v>FALSE</v>
      </c>
      <c r="M11" s="34"/>
      <c r="N11" s="34"/>
      <c r="O11" s="34"/>
      <c r="P11" s="37"/>
      <c r="Q11" s="37"/>
      <c r="R11" s="37"/>
      <c r="S11" s="37"/>
      <c r="T11" s="37"/>
      <c r="U11" s="7"/>
      <c r="V11" s="5"/>
      <c r="W11" s="5"/>
      <c r="X11" s="5"/>
      <c r="Y11" s="5"/>
      <c r="Z11" s="5"/>
      <c r="AA11" s="5"/>
    </row>
    <row r="12" spans="1:27" ht="27" customHeight="1" x14ac:dyDescent="0.25">
      <c r="A12" s="33" t="s">
        <v>58</v>
      </c>
      <c r="B12" s="1">
        <v>30</v>
      </c>
      <c r="C12" s="1">
        <v>30</v>
      </c>
      <c r="D12" s="1">
        <v>30</v>
      </c>
      <c r="E12" s="1">
        <v>30</v>
      </c>
      <c r="F12" s="1">
        <v>30</v>
      </c>
      <c r="G12" s="1">
        <v>30</v>
      </c>
      <c r="H12" s="36" t="b">
        <v>1</v>
      </c>
      <c r="I12" s="55"/>
      <c r="J12" s="37">
        <f>IF(H12=TRUE,1,"")</f>
        <v>1</v>
      </c>
      <c r="K12" s="39" t="s">
        <v>25</v>
      </c>
      <c r="L12" s="35" t="str">
        <f>IF(K6=2,IF(L6=2,IF(O6=2,"TRUE","FALSE"),"FALSE"),"FALSE")</f>
        <v>FALSE</v>
      </c>
      <c r="M12" s="34"/>
      <c r="N12" s="34"/>
      <c r="O12" s="34"/>
      <c r="P12" s="37"/>
      <c r="Q12" s="37"/>
      <c r="R12" s="37"/>
      <c r="S12" s="37"/>
      <c r="T12" s="37"/>
      <c r="U12" s="7"/>
      <c r="V12" s="5"/>
      <c r="W12" s="5"/>
      <c r="X12" s="5"/>
      <c r="Y12" s="5"/>
      <c r="Z12" s="5"/>
      <c r="AA12" s="5"/>
    </row>
    <row r="13" spans="1:27" ht="27" customHeight="1" x14ac:dyDescent="0.25">
      <c r="A13" s="33" t="s">
        <v>9</v>
      </c>
      <c r="B13" s="1">
        <v>115</v>
      </c>
      <c r="C13" s="1">
        <v>125</v>
      </c>
      <c r="D13" s="1">
        <v>140</v>
      </c>
      <c r="E13" s="1">
        <v>160</v>
      </c>
      <c r="F13" s="1">
        <v>190</v>
      </c>
      <c r="G13" s="1">
        <v>220</v>
      </c>
      <c r="H13" s="36" t="b">
        <v>1</v>
      </c>
      <c r="I13" s="55">
        <f>IF(H13=TRUE,1,"")</f>
        <v>1</v>
      </c>
      <c r="J13" s="37"/>
      <c r="K13" s="39" t="s">
        <v>26</v>
      </c>
      <c r="L13" s="35" t="str">
        <f>IF(K6&gt;1,"TRUE","FALSE")</f>
        <v>TRUE</v>
      </c>
      <c r="M13" s="34"/>
      <c r="N13" s="34"/>
      <c r="O13" s="34"/>
      <c r="P13" s="37"/>
      <c r="Q13" s="37"/>
      <c r="R13" s="37"/>
      <c r="S13" s="37"/>
      <c r="T13" s="37"/>
      <c r="U13" s="7"/>
      <c r="V13" s="5"/>
      <c r="W13" s="5"/>
      <c r="X13" s="5"/>
      <c r="Y13" s="5"/>
      <c r="Z13" s="5"/>
      <c r="AA13" s="5"/>
    </row>
    <row r="14" spans="1:27" ht="13.8" x14ac:dyDescent="0.25">
      <c r="A14" s="2" t="s">
        <v>10</v>
      </c>
      <c r="B14" s="28">
        <f t="shared" ref="B14:G14" si="1">SUMIF($H$5:$H$13,"VRAI",B5:B13)</f>
        <v>590</v>
      </c>
      <c r="C14" s="28">
        <f t="shared" si="1"/>
        <v>670</v>
      </c>
      <c r="D14" s="28">
        <f>SUMIF($H$5:$H$13,"VRAI",D5:D13)</f>
        <v>765</v>
      </c>
      <c r="E14" s="28">
        <f t="shared" si="1"/>
        <v>925</v>
      </c>
      <c r="F14" s="28">
        <f t="shared" si="1"/>
        <v>1090</v>
      </c>
      <c r="G14" s="28">
        <f t="shared" si="1"/>
        <v>1340</v>
      </c>
      <c r="H14" s="40" t="s">
        <v>64</v>
      </c>
      <c r="I14" s="56">
        <f>COUNT(I5:I13,"VRAI")</f>
        <v>6</v>
      </c>
      <c r="J14" s="37"/>
      <c r="K14" s="39" t="s">
        <v>27</v>
      </c>
      <c r="L14" s="35" t="str">
        <f>IF(K6=2,IF(L6=2,IF(P6=2,"TRUE","FALSE"),"FALSE"),"FALSE")</f>
        <v>TRUE</v>
      </c>
      <c r="M14" s="34"/>
      <c r="N14" s="34"/>
      <c r="O14" s="34"/>
      <c r="P14" s="37"/>
      <c r="Q14" s="37"/>
      <c r="R14" s="37"/>
      <c r="S14" s="37"/>
      <c r="T14" s="37"/>
      <c r="U14" s="7"/>
      <c r="V14" s="5"/>
      <c r="W14" s="5"/>
      <c r="X14" s="5"/>
      <c r="Y14" s="5"/>
      <c r="Z14" s="5"/>
      <c r="AA14" s="5"/>
    </row>
    <row r="15" spans="1:27" ht="13.8" x14ac:dyDescent="0.25">
      <c r="A15" s="3" t="s">
        <v>11</v>
      </c>
      <c r="B15" s="29">
        <f t="shared" ref="B15:G15" si="2">IF($I$14=1,B14-B14*$B$26,IF($I$14=5,B14-B14*$B$30,IF($I$14=4,B14-B14*$B$29,IF($I$14=3,B14-B14*$B$28,IF($I$14=2,B14-B14*$B$27,IF($I$14=6,B14-B14*$B$31,IF($I$14=7,B14-B14*$B$32,IF($I$14=8,B14-B14*$B$33,B14))))))))</f>
        <v>241.90000000000003</v>
      </c>
      <c r="C15" s="29">
        <f t="shared" si="2"/>
        <v>274.70000000000005</v>
      </c>
      <c r="D15" s="29">
        <f t="shared" si="2"/>
        <v>313.65000000000003</v>
      </c>
      <c r="E15" s="29">
        <f t="shared" si="2"/>
        <v>379.25</v>
      </c>
      <c r="F15" s="29">
        <f t="shared" si="2"/>
        <v>446.9</v>
      </c>
      <c r="G15" s="29">
        <f t="shared" si="2"/>
        <v>549.40000000000009</v>
      </c>
      <c r="H15" s="36"/>
      <c r="I15" s="55"/>
      <c r="J15" s="37"/>
      <c r="K15" s="39"/>
      <c r="L15" s="35" t="str">
        <f>IF(K6=2,IF(L6=2,IF(M6&lt;4,IF(P6=2,"TRUE","FALSE"),"FALSE"),"FALSE"),"FALSE")</f>
        <v>TRUE</v>
      </c>
      <c r="M15" s="34"/>
      <c r="N15" s="34"/>
      <c r="O15" s="34"/>
      <c r="P15" s="37"/>
      <c r="Q15" s="37"/>
      <c r="R15" s="37"/>
      <c r="S15" s="37"/>
      <c r="T15" s="37"/>
      <c r="U15" s="7"/>
      <c r="V15" s="5"/>
      <c r="W15" s="5"/>
      <c r="X15" s="5"/>
      <c r="Y15" s="5"/>
      <c r="Z15" s="5"/>
      <c r="AA15" s="5"/>
    </row>
    <row r="16" spans="1:27" x14ac:dyDescent="0.25">
      <c r="A16" s="4" t="s">
        <v>12</v>
      </c>
      <c r="B16" s="63" t="str">
        <f>IF(I14=1,B26*100,IF(I14=2,B27*100,IF(I14=3,B28*100,IF(I14=4,B29*100,IF(I14=5,B30*100,IF(I14=6,B31*100,IF(I14=7,B32*100,IF(I14=8,B33*100,"0"))))))))&amp;"% pour "&amp;I14&amp;" diagnostics "&amp;IF(H12=TRUE,"(+ ERNT)","")</f>
        <v>59% pour 6 diagnostics (+ ERNT)</v>
      </c>
      <c r="C16" s="64"/>
      <c r="D16" s="64"/>
      <c r="E16" s="64"/>
      <c r="F16" s="64"/>
      <c r="G16" s="64"/>
      <c r="H16" s="37"/>
      <c r="I16" s="52"/>
      <c r="J16" s="37"/>
      <c r="K16" s="34"/>
      <c r="L16" s="34"/>
      <c r="M16" s="34"/>
      <c r="N16" s="34"/>
      <c r="O16" s="34"/>
      <c r="P16" s="37"/>
      <c r="Q16" s="37"/>
      <c r="R16" s="37"/>
      <c r="S16" s="37"/>
      <c r="T16" s="37"/>
      <c r="U16" s="7"/>
      <c r="V16" s="5"/>
      <c r="W16" s="5"/>
      <c r="X16" s="5"/>
      <c r="Y16" s="5"/>
      <c r="Z16" s="5"/>
      <c r="AA16" s="5"/>
    </row>
    <row r="17" spans="1:27" x14ac:dyDescent="0.25">
      <c r="B17" s="65" t="str">
        <f>HYPERLINK("http://www.alliancesudexpertise.com/iframe-partenaires.php?calcul_diags_obligatoires_ase=0&amp;partenaire_ase=ASE_calcul_tarif&amp;carrez="&amp;I5&amp;"&amp;termite="&amp;I6&amp;"true&amp;amiante="&amp;I7&amp;"&amp;plomb="&amp;I8&amp;"&amp;dpe3cl="&amp;I9&amp;"&amp;dpe_fac="&amp;I10&amp;"&amp;gaz="&amp;I11&amp;"&amp;ernt="&amp;J12&amp;"&amp;elec="&amp;I13&amp;"&amp;libelle_type="&amp;T3&amp;"&amp;annee="&amp;T4&amp;"&amp;prestation_type="&amp;T2&amp;"","Envoyer un devis automatique *")</f>
        <v>Envoyer un devis automatique *</v>
      </c>
      <c r="C17" s="66"/>
      <c r="D17" s="66"/>
      <c r="E17" s="66"/>
      <c r="F17" s="66"/>
      <c r="G17" s="66"/>
      <c r="H17" s="37"/>
      <c r="I17" s="52"/>
      <c r="J17" s="37"/>
      <c r="K17" s="34"/>
      <c r="L17" s="34"/>
      <c r="M17" s="34"/>
      <c r="N17" s="34"/>
      <c r="O17" s="34"/>
      <c r="P17" s="37"/>
      <c r="Q17" s="37"/>
      <c r="R17" s="7"/>
      <c r="S17" s="7"/>
      <c r="T17" s="7"/>
      <c r="U17" s="7"/>
      <c r="V17" s="5"/>
      <c r="W17" s="5"/>
      <c r="X17" s="5"/>
      <c r="Y17" s="5"/>
      <c r="Z17" s="5"/>
      <c r="AA17" s="5"/>
    </row>
    <row r="18" spans="1:27" s="5" customFormat="1" x14ac:dyDescent="0.25">
      <c r="B18"/>
      <c r="C18"/>
      <c r="D18"/>
      <c r="E18"/>
      <c r="F18"/>
      <c r="G18"/>
      <c r="H18" s="7"/>
      <c r="J18" s="52"/>
      <c r="K18" s="54"/>
      <c r="L18" s="54"/>
      <c r="M18" s="54"/>
      <c r="N18" s="54"/>
      <c r="O18" s="54"/>
      <c r="P18" s="52"/>
      <c r="Q18" s="52"/>
    </row>
    <row r="19" spans="1:27" s="5" customFormat="1" x14ac:dyDescent="0.25">
      <c r="A19" t="s">
        <v>59</v>
      </c>
      <c r="B19"/>
      <c r="C19"/>
      <c r="D19"/>
      <c r="E19"/>
      <c r="F19"/>
      <c r="G19"/>
      <c r="H19" s="7"/>
      <c r="J19" s="52"/>
      <c r="K19" s="54"/>
      <c r="L19" s="54"/>
      <c r="M19" s="54"/>
      <c r="N19" s="54"/>
      <c r="O19" s="54"/>
      <c r="P19" s="52"/>
      <c r="Q19" s="52"/>
    </row>
    <row r="20" spans="1:27" s="5" customFormat="1" x14ac:dyDescent="0.25">
      <c r="A20" t="s">
        <v>60</v>
      </c>
      <c r="C20"/>
      <c r="D20"/>
      <c r="E20"/>
      <c r="F20"/>
      <c r="G20"/>
      <c r="H20" s="7"/>
      <c r="J20" s="52"/>
      <c r="K20" s="54"/>
      <c r="L20" s="54"/>
      <c r="M20" s="54"/>
      <c r="N20" s="54"/>
      <c r="O20" s="54"/>
      <c r="P20" s="52"/>
      <c r="Q20" s="52"/>
    </row>
    <row r="21" spans="1:27" s="5" customFormat="1" x14ac:dyDescent="0.25">
      <c r="A21"/>
      <c r="B21" s="48"/>
      <c r="C21"/>
      <c r="D21"/>
      <c r="E21"/>
      <c r="F21"/>
      <c r="G21"/>
      <c r="H21" s="7"/>
      <c r="K21" s="6"/>
      <c r="L21" s="6"/>
      <c r="M21" s="6"/>
      <c r="N21" s="6"/>
      <c r="O21" s="6"/>
    </row>
    <row r="22" spans="1:27" s="5" customFormat="1" ht="17.399999999999999" x14ac:dyDescent="0.3">
      <c r="A22" s="42" t="s">
        <v>54</v>
      </c>
      <c r="B22" s="43"/>
      <c r="C22" s="43"/>
      <c r="D22" s="43"/>
      <c r="E22" s="43"/>
      <c r="F22" s="43"/>
      <c r="G22" s="43"/>
      <c r="H22" s="44"/>
      <c r="I22" s="49"/>
      <c r="K22" s="6"/>
      <c r="L22" s="6"/>
      <c r="M22" s="6"/>
      <c r="N22" s="6"/>
      <c r="O22" s="6"/>
    </row>
    <row r="23" spans="1:27" s="5" customFormat="1" x14ac:dyDescent="0.25">
      <c r="A23"/>
      <c r="B23"/>
      <c r="C23"/>
      <c r="D23"/>
      <c r="E23"/>
      <c r="F23"/>
      <c r="G23"/>
      <c r="H23" s="7"/>
      <c r="K23" s="6"/>
      <c r="L23" s="6"/>
      <c r="M23" s="6"/>
      <c r="N23" s="6"/>
      <c r="O23" s="6"/>
    </row>
    <row r="24" spans="1:27" s="5" customFormat="1" x14ac:dyDescent="0.25">
      <c r="A24"/>
      <c r="B24"/>
      <c r="C24"/>
      <c r="D24" s="67"/>
      <c r="E24" s="67"/>
      <c r="F24"/>
      <c r="G24"/>
      <c r="H24"/>
      <c r="K24" s="6"/>
      <c r="L24" s="6"/>
      <c r="M24" s="6"/>
      <c r="N24" s="6"/>
      <c r="O24" s="6"/>
    </row>
    <row r="25" spans="1:27" s="5" customFormat="1" ht="26.4" x14ac:dyDescent="0.25">
      <c r="A25" s="15" t="s">
        <v>28</v>
      </c>
      <c r="B25" s="16" t="s">
        <v>29</v>
      </c>
      <c r="C25" s="17"/>
      <c r="D25" s="16" t="s">
        <v>49</v>
      </c>
      <c r="E25" s="20" t="s">
        <v>50</v>
      </c>
      <c r="F25" s="17"/>
      <c r="G25" s="18" t="s">
        <v>30</v>
      </c>
      <c r="H25" s="19" t="s">
        <v>31</v>
      </c>
      <c r="I25" s="16" t="s">
        <v>48</v>
      </c>
      <c r="J25" s="7"/>
      <c r="K25" s="8"/>
      <c r="L25" s="8"/>
      <c r="M25" s="8"/>
      <c r="N25" s="8"/>
      <c r="O25" s="8"/>
      <c r="P25" s="7"/>
      <c r="Q25" s="7"/>
      <c r="R25" s="7"/>
      <c r="S25" s="7"/>
    </row>
    <row r="26" spans="1:27" s="5" customFormat="1" x14ac:dyDescent="0.25">
      <c r="A26" t="s">
        <v>47</v>
      </c>
      <c r="B26" s="21">
        <v>0</v>
      </c>
      <c r="C26"/>
      <c r="D26" s="25" t="s">
        <v>51</v>
      </c>
      <c r="E26" s="1">
        <v>0</v>
      </c>
      <c r="F26" s="41"/>
      <c r="G26" s="22">
        <v>630</v>
      </c>
      <c r="H26" s="30">
        <f>G26*G14/250</f>
        <v>3376.8</v>
      </c>
      <c r="I26" s="31">
        <f>G26*G15/250</f>
        <v>1384.4880000000003</v>
      </c>
      <c r="J26" s="7"/>
      <c r="K26" s="8"/>
      <c r="L26" s="8"/>
      <c r="M26" s="8"/>
      <c r="N26" s="8"/>
      <c r="O26" s="8"/>
      <c r="P26" s="7"/>
      <c r="Q26" s="7"/>
      <c r="R26" s="7"/>
      <c r="S26" s="7"/>
    </row>
    <row r="27" spans="1:27" s="5" customFormat="1" x14ac:dyDescent="0.25">
      <c r="A27" s="20" t="s">
        <v>32</v>
      </c>
      <c r="B27" s="21">
        <v>0.35</v>
      </c>
      <c r="C27"/>
      <c r="D27" s="25" t="s">
        <v>52</v>
      </c>
      <c r="E27" s="1">
        <v>20</v>
      </c>
      <c r="F27" s="41"/>
      <c r="G27" s="68" t="str">
        <f>B16</f>
        <v>59% pour 6 diagnostics (+ ERNT)</v>
      </c>
      <c r="H27" s="69"/>
      <c r="I27" s="69"/>
      <c r="J27" s="7"/>
      <c r="K27" s="8"/>
      <c r="L27" s="8"/>
      <c r="M27" s="8"/>
      <c r="N27" s="8"/>
      <c r="O27" s="8"/>
      <c r="P27" s="7"/>
      <c r="Q27" s="7"/>
      <c r="R27" s="7"/>
      <c r="S27" s="7"/>
    </row>
    <row r="28" spans="1:27" s="5" customFormat="1" x14ac:dyDescent="0.25">
      <c r="A28" s="20" t="s">
        <v>33</v>
      </c>
      <c r="B28" s="21">
        <v>0.45</v>
      </c>
      <c r="C28"/>
      <c r="D28" s="25" t="s">
        <v>53</v>
      </c>
      <c r="E28" s="1">
        <v>40</v>
      </c>
      <c r="F28" s="41"/>
      <c r="G28"/>
      <c r="H28"/>
      <c r="I28"/>
      <c r="J28" s="7"/>
      <c r="K28" s="8"/>
      <c r="L28" s="8"/>
      <c r="M28" s="8"/>
      <c r="N28" s="8"/>
      <c r="O28" s="8"/>
      <c r="P28" s="7"/>
      <c r="Q28" s="7"/>
      <c r="R28" s="7"/>
      <c r="S28" s="7"/>
    </row>
    <row r="29" spans="1:27" s="5" customFormat="1" x14ac:dyDescent="0.25">
      <c r="A29" s="20" t="s">
        <v>34</v>
      </c>
      <c r="B29" s="21">
        <v>0.52</v>
      </c>
      <c r="C29"/>
      <c r="D29" s="58"/>
      <c r="E29" s="59"/>
      <c r="F29" s="41"/>
      <c r="G29"/>
      <c r="H29"/>
      <c r="I29"/>
      <c r="J29" s="7"/>
      <c r="K29" s="8"/>
      <c r="L29" s="8"/>
      <c r="M29" s="8"/>
      <c r="N29" s="8"/>
      <c r="O29" s="8"/>
      <c r="P29" s="7"/>
      <c r="Q29" s="7"/>
      <c r="R29" s="7"/>
      <c r="S29" s="7"/>
    </row>
    <row r="30" spans="1:27" s="5" customFormat="1" x14ac:dyDescent="0.25">
      <c r="A30" s="20" t="s">
        <v>35</v>
      </c>
      <c r="B30" s="21">
        <v>0.57999999999999996</v>
      </c>
      <c r="C30"/>
      <c r="D30" s="60"/>
      <c r="E30" s="60"/>
      <c r="F30" s="41"/>
      <c r="G30"/>
      <c r="H30"/>
      <c r="I30"/>
      <c r="K30" s="6"/>
      <c r="L30" s="6"/>
      <c r="M30" s="6"/>
      <c r="N30" s="6"/>
      <c r="O30" s="6"/>
    </row>
    <row r="31" spans="1:27" s="5" customFormat="1" x14ac:dyDescent="0.25">
      <c r="A31" s="20" t="s">
        <v>36</v>
      </c>
      <c r="B31" s="21">
        <v>0.59</v>
      </c>
      <c r="C31"/>
      <c r="D31" s="7" t="b">
        <v>0</v>
      </c>
      <c r="E31" s="17"/>
      <c r="F31" s="41"/>
      <c r="G31"/>
      <c r="H31"/>
      <c r="I31"/>
      <c r="K31" s="6"/>
      <c r="L31" s="6"/>
      <c r="M31" s="6"/>
      <c r="N31" s="6"/>
      <c r="O31" s="6"/>
    </row>
    <row r="32" spans="1:27" s="5" customFormat="1" x14ac:dyDescent="0.25">
      <c r="A32" s="20" t="s">
        <v>37</v>
      </c>
      <c r="B32" s="21">
        <v>0.6</v>
      </c>
      <c r="C32"/>
      <c r="E32" s="17"/>
      <c r="F32" s="41"/>
      <c r="G32"/>
      <c r="H32"/>
      <c r="I32"/>
      <c r="K32" s="6"/>
      <c r="L32" s="6"/>
      <c r="M32" s="6"/>
      <c r="N32" s="6"/>
      <c r="O32" s="6"/>
    </row>
    <row r="33" spans="1:15" s="5" customFormat="1" x14ac:dyDescent="0.25">
      <c r="A33" s="20" t="s">
        <v>38</v>
      </c>
      <c r="B33" s="21">
        <v>0.6</v>
      </c>
      <c r="C33"/>
      <c r="E33"/>
      <c r="F33" s="41"/>
      <c r="G33"/>
      <c r="H33"/>
      <c r="I33"/>
      <c r="K33" s="6"/>
      <c r="L33" s="6"/>
      <c r="M33" s="6"/>
      <c r="N33" s="6"/>
      <c r="O33" s="6"/>
    </row>
    <row r="35" spans="1:15" s="5" customFormat="1" ht="15.75" customHeight="1" x14ac:dyDescent="0.25">
      <c r="A35" s="20" t="s">
        <v>39</v>
      </c>
      <c r="B35" s="26">
        <v>1</v>
      </c>
      <c r="C35"/>
      <c r="D35"/>
      <c r="E35"/>
      <c r="F35"/>
      <c r="G35"/>
      <c r="H35"/>
      <c r="I35"/>
      <c r="K35" s="6"/>
      <c r="L35" s="6"/>
      <c r="M35" s="6"/>
      <c r="N35" s="6"/>
      <c r="O35" s="6"/>
    </row>
    <row r="36" spans="1:15" s="5" customFormat="1" x14ac:dyDescent="0.25">
      <c r="A36" s="24" t="s">
        <v>40</v>
      </c>
      <c r="B36"/>
      <c r="C36"/>
      <c r="D36"/>
      <c r="E36"/>
      <c r="F36"/>
      <c r="G36"/>
      <c r="H36"/>
      <c r="I36"/>
      <c r="K36" s="6"/>
      <c r="L36" s="6"/>
      <c r="M36" s="6"/>
      <c r="N36" s="6"/>
      <c r="O36" s="6"/>
    </row>
    <row r="37" spans="1:15" s="5" customFormat="1" x14ac:dyDescent="0.25">
      <c r="A37" s="15" t="s">
        <v>41</v>
      </c>
      <c r="B37" s="25" t="s">
        <v>42</v>
      </c>
      <c r="C37" s="23"/>
      <c r="D37" s="23"/>
      <c r="E37" s="23"/>
      <c r="F37" s="23"/>
      <c r="G37"/>
      <c r="H37"/>
      <c r="I37"/>
      <c r="K37" s="6"/>
      <c r="L37" s="6"/>
      <c r="M37" s="6"/>
      <c r="N37" s="6"/>
      <c r="O37" s="6"/>
    </row>
    <row r="38" spans="1:15" x14ac:dyDescent="0.25">
      <c r="A38" s="15" t="s">
        <v>43</v>
      </c>
      <c r="B38" s="25" t="s">
        <v>44</v>
      </c>
      <c r="C38" s="23"/>
      <c r="D38" s="23"/>
      <c r="E38" s="23"/>
      <c r="F38" s="23"/>
    </row>
    <row r="39" spans="1:15" x14ac:dyDescent="0.25">
      <c r="A39" s="15" t="s">
        <v>45</v>
      </c>
      <c r="B39" s="25" t="s">
        <v>46</v>
      </c>
      <c r="C39" s="23"/>
      <c r="D39" s="23"/>
      <c r="E39" s="23"/>
      <c r="F39" s="23"/>
    </row>
  </sheetData>
  <sheetProtection password="C958" sheet="1"/>
  <mergeCells count="6">
    <mergeCell ref="D29:E30"/>
    <mergeCell ref="A3:C3"/>
    <mergeCell ref="B16:G16"/>
    <mergeCell ref="B17:G17"/>
    <mergeCell ref="D24:E24"/>
    <mergeCell ref="G27:I27"/>
  </mergeCells>
  <conditionalFormatting sqref="A5">
    <cfRule type="expression" dxfId="41" priority="20" stopIfTrue="1">
      <formula>AND(K6=3,L6=2)</formula>
    </cfRule>
    <cfRule type="expression" dxfId="40" priority="21" stopIfTrue="1">
      <formula>AND(K6=2,N6=2)</formula>
    </cfRule>
  </conditionalFormatting>
  <conditionalFormatting sqref="A6">
    <cfRule type="expression" dxfId="39" priority="17" stopIfTrue="1">
      <formula>$L$8="TRUE3"</formula>
    </cfRule>
    <cfRule type="expression" dxfId="38" priority="18" stopIfTrue="1">
      <formula>$L$8="TRUE2"</formula>
    </cfRule>
    <cfRule type="expression" dxfId="37" priority="19" stopIfTrue="1">
      <formula>$L$8="TRUE1"</formula>
    </cfRule>
  </conditionalFormatting>
  <conditionalFormatting sqref="A7">
    <cfRule type="expression" dxfId="36" priority="14" stopIfTrue="1">
      <formula>AND(K6=3,L6=3,M6&lt;4,M6&gt;1)</formula>
    </cfRule>
    <cfRule type="expression" dxfId="35" priority="15" stopIfTrue="1">
      <formula>AND(K6=2,L6&gt;1,M6&lt;4,M6&gt;1)</formula>
    </cfRule>
    <cfRule type="expression" dxfId="34" priority="16" stopIfTrue="1">
      <formula>AND($K$6=3,$L$6=2,$M$6&lt;4,N6=2)</formula>
    </cfRule>
  </conditionalFormatting>
  <conditionalFormatting sqref="A8">
    <cfRule type="expression" dxfId="33" priority="1" stopIfTrue="1">
      <formula>AND(M6=2,L6=2)</formula>
    </cfRule>
  </conditionalFormatting>
  <conditionalFormatting sqref="A9">
    <cfRule type="expression" dxfId="32" priority="2" stopIfTrue="1">
      <formula>OR($M$6=2,$L$6=3)</formula>
    </cfRule>
    <cfRule type="expression" dxfId="31" priority="3" stopIfTrue="1">
      <formula>OR($M$6=3,M6=4)</formula>
    </cfRule>
    <cfRule type="expression" dxfId="30" priority="4" stopIfTrue="1">
      <formula>$L$12="TRUE"</formula>
    </cfRule>
  </conditionalFormatting>
  <conditionalFormatting sqref="A10">
    <cfRule type="expression" dxfId="29" priority="11" stopIfTrue="1">
      <formula>OR($M$6=2,$L$6=3)</formula>
    </cfRule>
    <cfRule type="expression" dxfId="28" priority="12" stopIfTrue="1">
      <formula>OR($M$6=4,M6=3)</formula>
    </cfRule>
    <cfRule type="expression" dxfId="27" priority="13" stopIfTrue="1">
      <formula>$L$12="TRUE"</formula>
    </cfRule>
  </conditionalFormatting>
  <conditionalFormatting sqref="A11">
    <cfRule type="expression" dxfId="26" priority="10" stopIfTrue="1">
      <formula>$L$12="TRUE"</formula>
    </cfRule>
  </conditionalFormatting>
  <conditionalFormatting sqref="A12">
    <cfRule type="expression" dxfId="25" priority="9" stopIfTrue="1">
      <formula>$L$13="TRUE"</formula>
    </cfRule>
  </conditionalFormatting>
  <conditionalFormatting sqref="A13">
    <cfRule type="expression" dxfId="24" priority="8" stopIfTrue="1">
      <formula>$L$14="TRUE"</formula>
    </cfRule>
  </conditionalFormatting>
  <conditionalFormatting sqref="A37">
    <cfRule type="expression" dxfId="23" priority="7" stopIfTrue="1">
      <formula>$B$35=1</formula>
    </cfRule>
  </conditionalFormatting>
  <conditionalFormatting sqref="A38">
    <cfRule type="expression" dxfId="22" priority="6" stopIfTrue="1">
      <formula>$B$35=2</formula>
    </cfRule>
  </conditionalFormatting>
  <conditionalFormatting sqref="A39">
    <cfRule type="expression" dxfId="21" priority="5" stopIfTrue="1">
      <formula>$B$35=3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3553" r:id="rId4" name="CheckBox9">
          <controlPr defaultSize="0" autoFill="0" autoLine="0" linkedCell="H7" r:id="rId5">
            <anchor moveWithCells="1">
              <from>
                <xdr:col>0</xdr:col>
                <xdr:colOff>38100</xdr:colOff>
                <xdr:row>6</xdr:row>
                <xdr:rowOff>99060</xdr:rowOff>
              </from>
              <to>
                <xdr:col>0</xdr:col>
                <xdr:colOff>182880</xdr:colOff>
                <xdr:row>6</xdr:row>
                <xdr:rowOff>228600</xdr:rowOff>
              </to>
            </anchor>
          </controlPr>
        </control>
      </mc:Choice>
      <mc:Fallback>
        <control shapeId="23553" r:id="rId4" name="CheckBox9"/>
      </mc:Fallback>
    </mc:AlternateContent>
    <mc:AlternateContent xmlns:mc="http://schemas.openxmlformats.org/markup-compatibility/2006">
      <mc:Choice Requires="x14">
        <control shapeId="23554" r:id="rId6" name="CheckBox10">
          <controlPr defaultSize="0" autoFill="0" autoLine="0" linkedCell="H6" r:id="rId7">
            <anchor moveWithCells="1">
              <from>
                <xdr:col>0</xdr:col>
                <xdr:colOff>38100</xdr:colOff>
                <xdr:row>5</xdr:row>
                <xdr:rowOff>99060</xdr:rowOff>
              </from>
              <to>
                <xdr:col>0</xdr:col>
                <xdr:colOff>182880</xdr:colOff>
                <xdr:row>5</xdr:row>
                <xdr:rowOff>228600</xdr:rowOff>
              </to>
            </anchor>
          </controlPr>
        </control>
      </mc:Choice>
      <mc:Fallback>
        <control shapeId="23554" r:id="rId6" name="CheckBox10"/>
      </mc:Fallback>
    </mc:AlternateContent>
    <mc:AlternateContent xmlns:mc="http://schemas.openxmlformats.org/markup-compatibility/2006">
      <mc:Choice Requires="x14">
        <control shapeId="23555" r:id="rId8" name="CheckBox11">
          <controlPr defaultSize="0" autoFill="0" autoLine="0" linkedCell="H5" r:id="rId7">
            <anchor moveWithCells="1">
              <from>
                <xdr:col>0</xdr:col>
                <xdr:colOff>53340</xdr:colOff>
                <xdr:row>4</xdr:row>
                <xdr:rowOff>91440</xdr:rowOff>
              </from>
              <to>
                <xdr:col>0</xdr:col>
                <xdr:colOff>198120</xdr:colOff>
                <xdr:row>4</xdr:row>
                <xdr:rowOff>220980</xdr:rowOff>
              </to>
            </anchor>
          </controlPr>
        </control>
      </mc:Choice>
      <mc:Fallback>
        <control shapeId="23555" r:id="rId8" name="CheckBox11"/>
      </mc:Fallback>
    </mc:AlternateContent>
    <mc:AlternateContent xmlns:mc="http://schemas.openxmlformats.org/markup-compatibility/2006">
      <mc:Choice Requires="x14">
        <control shapeId="23556" r:id="rId9" name="CheckBox12">
          <controlPr defaultSize="0" autoFill="0" autoLine="0" linkedCell="H8" r:id="rId7">
            <anchor moveWithCells="1">
              <from>
                <xdr:col>0</xdr:col>
                <xdr:colOff>38100</xdr:colOff>
                <xdr:row>7</xdr:row>
                <xdr:rowOff>99060</xdr:rowOff>
              </from>
              <to>
                <xdr:col>0</xdr:col>
                <xdr:colOff>182880</xdr:colOff>
                <xdr:row>7</xdr:row>
                <xdr:rowOff>228600</xdr:rowOff>
              </to>
            </anchor>
          </controlPr>
        </control>
      </mc:Choice>
      <mc:Fallback>
        <control shapeId="23556" r:id="rId9" name="CheckBox12"/>
      </mc:Fallback>
    </mc:AlternateContent>
    <mc:AlternateContent xmlns:mc="http://schemas.openxmlformats.org/markup-compatibility/2006">
      <mc:Choice Requires="x14">
        <control shapeId="23557" r:id="rId10" name="CheckBox13">
          <controlPr defaultSize="0" autoFill="0" autoLine="0" linkedCell="H10" r:id="rId7">
            <anchor moveWithCells="1">
              <from>
                <xdr:col>0</xdr:col>
                <xdr:colOff>38100</xdr:colOff>
                <xdr:row>9</xdr:row>
                <xdr:rowOff>99060</xdr:rowOff>
              </from>
              <to>
                <xdr:col>0</xdr:col>
                <xdr:colOff>182880</xdr:colOff>
                <xdr:row>9</xdr:row>
                <xdr:rowOff>228600</xdr:rowOff>
              </to>
            </anchor>
          </controlPr>
        </control>
      </mc:Choice>
      <mc:Fallback>
        <control shapeId="23557" r:id="rId10" name="CheckBox13"/>
      </mc:Fallback>
    </mc:AlternateContent>
    <mc:AlternateContent xmlns:mc="http://schemas.openxmlformats.org/markup-compatibility/2006">
      <mc:Choice Requires="x14">
        <control shapeId="23558" r:id="rId11" name="CheckBox14">
          <controlPr defaultSize="0" autoFill="0" autoLine="0" linkedCell="H11" r:id="rId7">
            <anchor moveWithCells="1">
              <from>
                <xdr:col>0</xdr:col>
                <xdr:colOff>38100</xdr:colOff>
                <xdr:row>10</xdr:row>
                <xdr:rowOff>99060</xdr:rowOff>
              </from>
              <to>
                <xdr:col>0</xdr:col>
                <xdr:colOff>182880</xdr:colOff>
                <xdr:row>10</xdr:row>
                <xdr:rowOff>228600</xdr:rowOff>
              </to>
            </anchor>
          </controlPr>
        </control>
      </mc:Choice>
      <mc:Fallback>
        <control shapeId="23558" r:id="rId11" name="CheckBox14"/>
      </mc:Fallback>
    </mc:AlternateContent>
    <mc:AlternateContent xmlns:mc="http://schemas.openxmlformats.org/markup-compatibility/2006">
      <mc:Choice Requires="x14">
        <control shapeId="23559" r:id="rId12" name="CheckBox15">
          <controlPr defaultSize="0" autoFill="0" autoLine="0" linkedCell="H12" r:id="rId7">
            <anchor moveWithCells="1">
              <from>
                <xdr:col>0</xdr:col>
                <xdr:colOff>30480</xdr:colOff>
                <xdr:row>11</xdr:row>
                <xdr:rowOff>99060</xdr:rowOff>
              </from>
              <to>
                <xdr:col>0</xdr:col>
                <xdr:colOff>175260</xdr:colOff>
                <xdr:row>11</xdr:row>
                <xdr:rowOff>228600</xdr:rowOff>
              </to>
            </anchor>
          </controlPr>
        </control>
      </mc:Choice>
      <mc:Fallback>
        <control shapeId="23559" r:id="rId12" name="CheckBox15"/>
      </mc:Fallback>
    </mc:AlternateContent>
    <mc:AlternateContent xmlns:mc="http://schemas.openxmlformats.org/markup-compatibility/2006">
      <mc:Choice Requires="x14">
        <control shapeId="23560" r:id="rId13" name="CheckBox16">
          <controlPr defaultSize="0" autoFill="0" autoLine="0" linkedCell="H13" r:id="rId7">
            <anchor moveWithCells="1">
              <from>
                <xdr:col>0</xdr:col>
                <xdr:colOff>38100</xdr:colOff>
                <xdr:row>12</xdr:row>
                <xdr:rowOff>99060</xdr:rowOff>
              </from>
              <to>
                <xdr:col>0</xdr:col>
                <xdr:colOff>182880</xdr:colOff>
                <xdr:row>12</xdr:row>
                <xdr:rowOff>228600</xdr:rowOff>
              </to>
            </anchor>
          </controlPr>
        </control>
      </mc:Choice>
      <mc:Fallback>
        <control shapeId="23560" r:id="rId13" name="CheckBox16"/>
      </mc:Fallback>
    </mc:AlternateContent>
    <mc:AlternateContent xmlns:mc="http://schemas.openxmlformats.org/markup-compatibility/2006">
      <mc:Choice Requires="x14">
        <control shapeId="23568" r:id="rId14" name="CheckBox1">
          <controlPr defaultSize="0" autoFill="0" autoLine="0" linkedCell="H9" r:id="rId5">
            <anchor moveWithCells="1">
              <from>
                <xdr:col>0</xdr:col>
                <xdr:colOff>30480</xdr:colOff>
                <xdr:row>8</xdr:row>
                <xdr:rowOff>76200</xdr:rowOff>
              </from>
              <to>
                <xdr:col>0</xdr:col>
                <xdr:colOff>175260</xdr:colOff>
                <xdr:row>8</xdr:row>
                <xdr:rowOff>205740</xdr:rowOff>
              </to>
            </anchor>
          </controlPr>
        </control>
      </mc:Choice>
      <mc:Fallback>
        <control shapeId="23568" r:id="rId14" name="CheckBox1"/>
      </mc:Fallback>
    </mc:AlternateContent>
    <mc:AlternateContent xmlns:mc="http://schemas.openxmlformats.org/markup-compatibility/2006">
      <mc:Choice Requires="x14">
        <control shapeId="23561" r:id="rId15" name="Drop Down 9">
          <controlPr defaultSize="0" autoLine="0" autoPict="0">
            <anchor moveWithCells="1">
              <from>
                <xdr:col>6</xdr:col>
                <xdr:colOff>0</xdr:colOff>
                <xdr:row>0</xdr:row>
                <xdr:rowOff>15240</xdr:rowOff>
              </from>
              <to>
                <xdr:col>7</xdr:col>
                <xdr:colOff>381000</xdr:colOff>
                <xdr:row>1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2" r:id="rId16" name="Drop Down 10">
          <controlPr defaultSize="0" autoLine="0" autoPict="0">
            <anchor moveWithCells="1">
              <from>
                <xdr:col>6</xdr:col>
                <xdr:colOff>0</xdr:colOff>
                <xdr:row>1</xdr:row>
                <xdr:rowOff>45720</xdr:rowOff>
              </from>
              <to>
                <xdr:col>7</xdr:col>
                <xdr:colOff>381000</xdr:colOff>
                <xdr:row>1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3" r:id="rId17" name="Drop Down 11">
          <controlPr defaultSize="0" autoLine="0" autoPict="0">
            <anchor moveWithCells="1">
              <from>
                <xdr:col>6</xdr:col>
                <xdr:colOff>0</xdr:colOff>
                <xdr:row>1</xdr:row>
                <xdr:rowOff>205740</xdr:rowOff>
              </from>
              <to>
                <xdr:col>7</xdr:col>
                <xdr:colOff>381000</xdr:colOff>
                <xdr:row>1</xdr:row>
                <xdr:rowOff>365760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4" r:id="rId18" name="Drop Down 12">
          <controlPr defaultSize="0" autoLine="0" autoPict="0">
            <anchor moveWithCells="1">
              <from>
                <xdr:col>6</xdr:col>
                <xdr:colOff>0</xdr:colOff>
                <xdr:row>1</xdr:row>
                <xdr:rowOff>365760</xdr:rowOff>
              </from>
              <to>
                <xdr:col>7</xdr:col>
                <xdr:colOff>381000</xdr:colOff>
                <xdr:row>1</xdr:row>
                <xdr:rowOff>525780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5" r:id="rId19" name="Drop Down 13">
          <controlPr defaultSize="0" autoLine="0" autoPict="0">
            <anchor moveWithCells="1">
              <from>
                <xdr:col>6</xdr:col>
                <xdr:colOff>0</xdr:colOff>
                <xdr:row>1</xdr:row>
                <xdr:rowOff>525780</xdr:rowOff>
              </from>
              <to>
                <xdr:col>7</xdr:col>
                <xdr:colOff>381000</xdr:colOff>
                <xdr:row>2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6" r:id="rId20" name="Drop Down 14">
          <controlPr defaultSize="0" autoLine="0" autoPict="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15240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7" r:id="rId21" name="Drop Down 15">
          <controlPr defaultSize="0" autoLine="0" autoPict="0">
            <anchor moveWithCells="1">
              <from>
                <xdr:col>6</xdr:col>
                <xdr:colOff>0</xdr:colOff>
                <xdr:row>2</xdr:row>
                <xdr:rowOff>152400</xdr:rowOff>
              </from>
              <to>
                <xdr:col>7</xdr:col>
                <xdr:colOff>381000</xdr:colOff>
                <xdr:row>2</xdr:row>
                <xdr:rowOff>312420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69" r:id="rId22" name="Button 17">
          <controlPr defaultSize="0" print="0" autoFill="0" autoPict="0" macro="[0]!réinitialiser">
            <anchor>
              <from>
                <xdr:col>7</xdr:col>
                <xdr:colOff>22860</xdr:colOff>
                <xdr:row>3</xdr:row>
                <xdr:rowOff>7620</xdr:rowOff>
              </from>
              <to>
                <xdr:col>8</xdr:col>
                <xdr:colOff>175260</xdr:colOff>
                <xdr:row>16</xdr:row>
                <xdr:rowOff>121920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AA39"/>
  <sheetViews>
    <sheetView showGridLines="0" zoomScaleNormal="100" workbookViewId="0">
      <selection activeCell="A26" sqref="A26"/>
    </sheetView>
  </sheetViews>
  <sheetFormatPr baseColWidth="10" defaultColWidth="11.44140625" defaultRowHeight="13.2" x14ac:dyDescent="0.25"/>
  <cols>
    <col min="1" max="1" width="53.33203125" customWidth="1"/>
    <col min="2" max="2" width="14" customWidth="1"/>
    <col min="3" max="3" width="14.33203125" customWidth="1"/>
    <col min="4" max="4" width="14.6640625" customWidth="1"/>
    <col min="5" max="5" width="13.6640625" bestFit="1" customWidth="1"/>
    <col min="6" max="7" width="14.6640625" bestFit="1" customWidth="1"/>
    <col min="8" max="8" width="8.6640625" customWidth="1"/>
    <col min="9" max="9" width="9.33203125" customWidth="1"/>
    <col min="10" max="10" width="9.6640625" style="5" customWidth="1"/>
    <col min="11" max="11" width="13" style="6" bestFit="1" customWidth="1"/>
    <col min="12" max="12" width="31.6640625" style="6" bestFit="1" customWidth="1"/>
    <col min="13" max="13" width="6.33203125" style="6" customWidth="1"/>
    <col min="14" max="14" width="6.6640625" style="6" customWidth="1"/>
    <col min="15" max="15" width="5" style="6" customWidth="1"/>
    <col min="16" max="16" width="5.33203125" style="5" customWidth="1"/>
    <col min="17" max="17" width="8" style="5" customWidth="1"/>
    <col min="18" max="18" width="5" style="5" customWidth="1"/>
    <col min="19" max="19" width="15" style="5" customWidth="1"/>
    <col min="20" max="20" width="18.6640625" style="5" customWidth="1"/>
    <col min="21" max="21" width="11.44140625" style="5"/>
  </cols>
  <sheetData>
    <row r="1" spans="1:27" x14ac:dyDescent="0.25">
      <c r="F1" s="6"/>
      <c r="I1" s="5"/>
      <c r="K1" s="50"/>
      <c r="L1" s="50"/>
      <c r="M1" s="50"/>
      <c r="N1" s="50"/>
      <c r="O1" s="50"/>
      <c r="P1" s="51"/>
      <c r="Q1" s="51"/>
      <c r="R1" s="51"/>
      <c r="V1" s="5"/>
      <c r="W1" s="5"/>
      <c r="X1" s="5"/>
      <c r="Y1" s="5"/>
      <c r="Z1" s="5"/>
    </row>
    <row r="2" spans="1:27" ht="52.5" customHeight="1" x14ac:dyDescent="0.4">
      <c r="B2" s="9"/>
      <c r="C2" s="10"/>
      <c r="H2" s="7">
        <v>1</v>
      </c>
      <c r="I2" s="5"/>
      <c r="J2" s="7"/>
      <c r="K2" s="11" t="s">
        <v>13</v>
      </c>
      <c r="L2" s="12" t="s">
        <v>14</v>
      </c>
      <c r="M2" s="12" t="s">
        <v>56</v>
      </c>
      <c r="N2" s="12" t="s">
        <v>15</v>
      </c>
      <c r="O2" s="12" t="s">
        <v>15</v>
      </c>
      <c r="P2" s="27" t="s">
        <v>15</v>
      </c>
      <c r="Q2" s="7"/>
      <c r="R2" s="7"/>
      <c r="S2" s="7" t="s">
        <v>61</v>
      </c>
      <c r="T2" s="7" t="str">
        <f>IF(K6=2,"V",IF(K6=3,"L",""))</f>
        <v>V</v>
      </c>
      <c r="U2" s="7"/>
      <c r="V2" s="5"/>
      <c r="W2" s="5"/>
      <c r="X2" s="5"/>
      <c r="Y2" s="5"/>
      <c r="Z2" s="5"/>
      <c r="AA2" s="5"/>
    </row>
    <row r="3" spans="1:27" ht="36.75" customHeight="1" x14ac:dyDescent="0.95">
      <c r="A3" s="61" t="s">
        <v>96</v>
      </c>
      <c r="B3" s="62"/>
      <c r="C3" s="62"/>
      <c r="D3" s="46">
        <v>1</v>
      </c>
      <c r="E3" s="46"/>
      <c r="H3" s="13"/>
      <c r="I3" s="52"/>
      <c r="J3" s="7"/>
      <c r="K3" s="12" t="s">
        <v>16</v>
      </c>
      <c r="L3" s="12" t="s">
        <v>17</v>
      </c>
      <c r="M3" s="12" t="s">
        <v>57</v>
      </c>
      <c r="N3" s="12" t="s">
        <v>18</v>
      </c>
      <c r="O3" s="12" t="s">
        <v>18</v>
      </c>
      <c r="P3" s="27" t="s">
        <v>18</v>
      </c>
      <c r="Q3" s="7"/>
      <c r="R3" s="7"/>
      <c r="S3" s="7" t="s">
        <v>63</v>
      </c>
      <c r="T3" s="7" t="str">
        <f>IF(L6=2,"Maison",IF(L6=3,"Local Commercial",""))</f>
        <v>Maison</v>
      </c>
      <c r="U3" s="7"/>
      <c r="V3" s="5"/>
      <c r="W3" s="5"/>
      <c r="X3" s="5"/>
      <c r="Y3" s="5"/>
      <c r="Z3" s="5"/>
      <c r="AA3" s="5"/>
    </row>
    <row r="4" spans="1:27" s="14" customFormat="1" x14ac:dyDescent="0.25">
      <c r="A4" s="32"/>
      <c r="B4" s="32" t="s">
        <v>0</v>
      </c>
      <c r="C4" s="32" t="s">
        <v>1</v>
      </c>
      <c r="D4" s="45" t="s">
        <v>2</v>
      </c>
      <c r="E4" s="32" t="s">
        <v>3</v>
      </c>
      <c r="F4" s="32" t="s">
        <v>4</v>
      </c>
      <c r="G4" s="32" t="s">
        <v>5</v>
      </c>
      <c r="H4" s="35"/>
      <c r="I4" s="53"/>
      <c r="J4" s="34"/>
      <c r="K4" s="47"/>
      <c r="L4" s="47"/>
      <c r="M4" s="47" t="s">
        <v>19</v>
      </c>
      <c r="N4" s="47"/>
      <c r="O4" s="47"/>
      <c r="P4" s="34"/>
      <c r="Q4" s="34"/>
      <c r="R4" s="34"/>
      <c r="S4" s="34" t="s">
        <v>62</v>
      </c>
      <c r="T4" s="34" t="str">
        <f>IF(M6=2,"1936",IF(M6=4,"2000",IF(M6=3,"1980","")))</f>
        <v>1980</v>
      </c>
      <c r="U4" s="8"/>
      <c r="V4" s="6"/>
      <c r="W4" s="6"/>
      <c r="X4" s="6"/>
      <c r="Y4" s="6"/>
      <c r="Z4" s="6"/>
      <c r="AA4" s="6"/>
    </row>
    <row r="5" spans="1:27" ht="27" customHeight="1" x14ac:dyDescent="0.25">
      <c r="A5" s="33" t="str">
        <f>IF(K6=2,"       Attestation de surface - Carrez",IF(AND(K6=3,L6=2),"       Attestation de surface - Boutin","       Attestation de surface - (Carrez ou Boutin)"))</f>
        <v xml:space="preserve">       Attestation de surface - Carrez</v>
      </c>
      <c r="B5" s="1">
        <v>40</v>
      </c>
      <c r="C5" s="1">
        <v>55</v>
      </c>
      <c r="D5" s="1">
        <v>85</v>
      </c>
      <c r="E5" s="1">
        <v>120</v>
      </c>
      <c r="F5" s="1">
        <v>145</v>
      </c>
      <c r="G5" s="1">
        <v>190</v>
      </c>
      <c r="H5" s="36" t="b">
        <v>0</v>
      </c>
      <c r="I5" s="55" t="str">
        <f t="shared" ref="I5:I11" si="0">IF(H5=TRUE,1,"")</f>
        <v/>
      </c>
      <c r="J5" s="37"/>
      <c r="K5" s="34" t="s">
        <v>70</v>
      </c>
      <c r="L5" s="34" t="s">
        <v>65</v>
      </c>
      <c r="M5" s="34" t="s">
        <v>69</v>
      </c>
      <c r="N5" s="34" t="s">
        <v>66</v>
      </c>
      <c r="O5" s="34" t="s">
        <v>68</v>
      </c>
      <c r="P5" s="37" t="s">
        <v>67</v>
      </c>
      <c r="Q5" s="37"/>
      <c r="R5" s="37"/>
      <c r="S5" s="37"/>
      <c r="T5" s="37"/>
      <c r="U5" s="7"/>
      <c r="V5" s="5"/>
      <c r="W5" s="5"/>
      <c r="X5" s="5"/>
      <c r="Y5" s="5"/>
      <c r="Z5" s="5"/>
      <c r="AA5" s="5"/>
    </row>
    <row r="6" spans="1:27" ht="27" customHeight="1" x14ac:dyDescent="0.25">
      <c r="A6" s="33" t="s">
        <v>6</v>
      </c>
      <c r="B6" s="1">
        <v>50</v>
      </c>
      <c r="C6" s="1">
        <v>65</v>
      </c>
      <c r="D6" s="1">
        <v>75</v>
      </c>
      <c r="E6" s="1">
        <v>110</v>
      </c>
      <c r="F6" s="1">
        <v>140</v>
      </c>
      <c r="G6" s="1">
        <v>210</v>
      </c>
      <c r="H6" s="36" t="b">
        <v>1</v>
      </c>
      <c r="I6" s="55">
        <f t="shared" si="0"/>
        <v>1</v>
      </c>
      <c r="J6" s="37"/>
      <c r="K6" s="35">
        <v>2</v>
      </c>
      <c r="L6" s="35">
        <v>2</v>
      </c>
      <c r="M6" s="35">
        <v>3</v>
      </c>
      <c r="N6" s="35">
        <v>3</v>
      </c>
      <c r="O6" s="35">
        <v>2</v>
      </c>
      <c r="P6" s="36">
        <v>2</v>
      </c>
      <c r="Q6" s="37"/>
      <c r="R6" s="37"/>
      <c r="S6" s="37"/>
      <c r="T6" s="37"/>
      <c r="U6" s="7"/>
      <c r="V6" s="5"/>
      <c r="W6" s="5"/>
      <c r="X6" s="5"/>
      <c r="Y6" s="5"/>
      <c r="Z6" s="5"/>
      <c r="AA6" s="5"/>
    </row>
    <row r="7" spans="1:27" ht="27" customHeight="1" x14ac:dyDescent="0.25">
      <c r="A7" s="33" t="str">
        <f>IF(AND(L6=2,K6=3),"      Amiante - DAPP",IF(L6=3,"       Amiante - DTA","       Amiante"))</f>
        <v xml:space="preserve">       Amiante</v>
      </c>
      <c r="B7" s="1">
        <v>60</v>
      </c>
      <c r="C7" s="1">
        <v>80</v>
      </c>
      <c r="D7" s="1">
        <v>90</v>
      </c>
      <c r="E7" s="1">
        <v>100</v>
      </c>
      <c r="F7" s="1">
        <v>105</v>
      </c>
      <c r="G7" s="1">
        <v>115</v>
      </c>
      <c r="H7" s="36" t="b">
        <v>1</v>
      </c>
      <c r="I7" s="55">
        <f t="shared" si="0"/>
        <v>1</v>
      </c>
      <c r="J7" s="38"/>
      <c r="K7" s="39" t="s">
        <v>20</v>
      </c>
      <c r="L7" s="35" t="str">
        <f>IF(K6=2,IF(N6=2,"TRUE","FALSE"),IF(K6=3,"TRUE","FALSE"))</f>
        <v>FALSE</v>
      </c>
      <c r="M7" s="34"/>
      <c r="N7" s="34"/>
      <c r="O7" s="34"/>
      <c r="P7" s="37"/>
      <c r="Q7" s="37"/>
      <c r="R7" s="37"/>
      <c r="S7" s="37"/>
      <c r="T7" s="37"/>
      <c r="U7" s="7"/>
      <c r="V7" s="5"/>
      <c r="W7" s="5"/>
      <c r="X7" s="5"/>
      <c r="Y7" s="5"/>
      <c r="Z7" s="5"/>
      <c r="AA7" s="5"/>
    </row>
    <row r="8" spans="1:27" ht="27" customHeight="1" x14ac:dyDescent="0.25">
      <c r="A8" s="33" t="s">
        <v>7</v>
      </c>
      <c r="B8" s="1">
        <v>145</v>
      </c>
      <c r="C8" s="1">
        <v>165</v>
      </c>
      <c r="D8" s="1">
        <v>195</v>
      </c>
      <c r="E8" s="1">
        <v>245</v>
      </c>
      <c r="F8" s="1">
        <v>295</v>
      </c>
      <c r="G8" s="1">
        <v>350</v>
      </c>
      <c r="H8" s="36" t="b">
        <v>0</v>
      </c>
      <c r="I8" s="55" t="str">
        <f t="shared" si="0"/>
        <v/>
      </c>
      <c r="J8" s="37"/>
      <c r="K8" s="39" t="s">
        <v>21</v>
      </c>
      <c r="L8" s="35" t="str">
        <f>IF(K6=3,"FALSE",IF(K6=2,"TRUE"&amp;B35,"FALSE"))</f>
        <v>TRUE1</v>
      </c>
      <c r="M8" s="34"/>
      <c r="N8" s="34"/>
      <c r="O8" s="34"/>
      <c r="P8" s="37"/>
      <c r="Q8" s="37"/>
      <c r="R8" s="37"/>
      <c r="S8" s="37"/>
      <c r="T8" s="37"/>
      <c r="U8" s="7"/>
      <c r="V8" s="5"/>
      <c r="W8" s="5"/>
      <c r="X8" s="5"/>
      <c r="Y8" s="5"/>
      <c r="Z8" s="5"/>
      <c r="AA8" s="5"/>
    </row>
    <row r="9" spans="1:27" ht="27" customHeight="1" x14ac:dyDescent="0.25">
      <c r="A9" s="33" t="str">
        <f>IF(L6=3,"     DPE - Tertiaire (sur facture avec mention)","     DPE - Avant 1948 (sur facture)")</f>
        <v xml:space="preserve">     DPE - Avant 1948 (sur facture)</v>
      </c>
      <c r="B9" s="1">
        <v>80</v>
      </c>
      <c r="C9" s="1">
        <v>90</v>
      </c>
      <c r="D9" s="1">
        <v>100</v>
      </c>
      <c r="E9" s="1">
        <v>110</v>
      </c>
      <c r="F9" s="1">
        <v>120</v>
      </c>
      <c r="G9" s="1">
        <v>140</v>
      </c>
      <c r="H9" s="36" t="b">
        <v>0</v>
      </c>
      <c r="I9" s="55" t="str">
        <f t="shared" si="0"/>
        <v/>
      </c>
      <c r="J9" s="37"/>
      <c r="K9" s="39" t="s">
        <v>22</v>
      </c>
      <c r="L9" s="35" t="str">
        <f>IF(K6=2,IF(M6=3,"TRUE",IF(M6=2,"TRUE","FALSE")),"FALSE")</f>
        <v>TRUE</v>
      </c>
      <c r="M9" s="34"/>
      <c r="N9" s="34"/>
      <c r="O9" s="34"/>
      <c r="P9" s="37"/>
      <c r="Q9" s="37"/>
      <c r="R9" s="37"/>
      <c r="S9" s="37"/>
      <c r="T9" s="37"/>
      <c r="U9" s="7"/>
      <c r="V9" s="5"/>
      <c r="W9" s="5"/>
      <c r="X9" s="5"/>
      <c r="Y9" s="5"/>
      <c r="Z9" s="5"/>
      <c r="AA9" s="5"/>
    </row>
    <row r="10" spans="1:27" ht="27" customHeight="1" x14ac:dyDescent="0.25">
      <c r="A10" s="33" t="s">
        <v>55</v>
      </c>
      <c r="B10" s="1">
        <v>120</v>
      </c>
      <c r="C10" s="1">
        <v>140</v>
      </c>
      <c r="D10" s="1">
        <v>150</v>
      </c>
      <c r="E10" s="1">
        <v>170</v>
      </c>
      <c r="F10" s="1">
        <v>200</v>
      </c>
      <c r="G10" s="1">
        <v>250</v>
      </c>
      <c r="H10" s="36" t="b">
        <v>1</v>
      </c>
      <c r="I10" s="55">
        <f t="shared" si="0"/>
        <v>1</v>
      </c>
      <c r="J10" s="37"/>
      <c r="K10" s="39" t="s">
        <v>23</v>
      </c>
      <c r="L10" s="35" t="str">
        <f>IF(K6=2,IF(M6=3,"TRUE",IF(M6=2,"TRUE","FALSE")),"FALSE")</f>
        <v>TRUE</v>
      </c>
      <c r="M10" s="34"/>
      <c r="N10" s="34"/>
      <c r="O10" s="34"/>
      <c r="P10" s="37"/>
      <c r="Q10" s="37"/>
      <c r="R10" s="37"/>
      <c r="S10" s="37"/>
      <c r="T10" s="37"/>
      <c r="U10" s="7"/>
      <c r="V10" s="5"/>
      <c r="W10" s="5"/>
      <c r="X10" s="5"/>
      <c r="Y10" s="5"/>
      <c r="Z10" s="5"/>
      <c r="AA10" s="5"/>
    </row>
    <row r="11" spans="1:27" ht="27" customHeight="1" x14ac:dyDescent="0.25">
      <c r="A11" s="33" t="s">
        <v>8</v>
      </c>
      <c r="B11" s="1">
        <v>90</v>
      </c>
      <c r="C11" s="1">
        <v>90</v>
      </c>
      <c r="D11" s="1">
        <v>90</v>
      </c>
      <c r="E11" s="1">
        <v>90</v>
      </c>
      <c r="F11" s="1">
        <v>90</v>
      </c>
      <c r="G11" s="1">
        <v>90</v>
      </c>
      <c r="H11" s="36" t="b">
        <v>0</v>
      </c>
      <c r="I11" s="55" t="str">
        <f t="shared" si="0"/>
        <v/>
      </c>
      <c r="J11" s="37"/>
      <c r="K11" s="39" t="s">
        <v>24</v>
      </c>
      <c r="L11" s="35" t="str">
        <f>IF(K6&gt;=2,IF(L6=3,"FALSE",IF(M6=2,"TRUE","FALSE")),"FALSE")</f>
        <v>FALSE</v>
      </c>
      <c r="M11" s="34"/>
      <c r="N11" s="34"/>
      <c r="O11" s="34"/>
      <c r="P11" s="37"/>
      <c r="Q11" s="37"/>
      <c r="R11" s="37"/>
      <c r="S11" s="37"/>
      <c r="T11" s="37"/>
      <c r="U11" s="7"/>
      <c r="V11" s="5"/>
      <c r="W11" s="5"/>
      <c r="X11" s="5"/>
      <c r="Y11" s="5"/>
      <c r="Z11" s="5"/>
      <c r="AA11" s="5"/>
    </row>
    <row r="12" spans="1:27" ht="27" customHeight="1" x14ac:dyDescent="0.25">
      <c r="A12" s="33" t="s">
        <v>58</v>
      </c>
      <c r="B12" s="1">
        <v>30</v>
      </c>
      <c r="C12" s="1">
        <v>30</v>
      </c>
      <c r="D12" s="1">
        <v>30</v>
      </c>
      <c r="E12" s="1">
        <v>30</v>
      </c>
      <c r="F12" s="1">
        <v>30</v>
      </c>
      <c r="G12" s="1">
        <v>30</v>
      </c>
      <c r="H12" s="36" t="b">
        <v>1</v>
      </c>
      <c r="I12" s="55"/>
      <c r="J12" s="37">
        <f>IF(H12=TRUE,1,"")</f>
        <v>1</v>
      </c>
      <c r="K12" s="39" t="s">
        <v>25</v>
      </c>
      <c r="L12" s="35" t="str">
        <f>IF(K6=2,IF(L6=2,IF(O6=2,"TRUE","FALSE"),"FALSE"),"FALSE")</f>
        <v>TRUE</v>
      </c>
      <c r="M12" s="34"/>
      <c r="N12" s="34"/>
      <c r="O12" s="34"/>
      <c r="P12" s="37"/>
      <c r="Q12" s="37"/>
      <c r="R12" s="37"/>
      <c r="S12" s="37"/>
      <c r="T12" s="37"/>
      <c r="U12" s="7"/>
      <c r="V12" s="5"/>
      <c r="W12" s="5"/>
      <c r="X12" s="5"/>
      <c r="Y12" s="5"/>
      <c r="Z12" s="5"/>
      <c r="AA12" s="5"/>
    </row>
    <row r="13" spans="1:27" ht="27" customHeight="1" x14ac:dyDescent="0.25">
      <c r="A13" s="33" t="s">
        <v>9</v>
      </c>
      <c r="B13" s="1">
        <v>115</v>
      </c>
      <c r="C13" s="1">
        <v>125</v>
      </c>
      <c r="D13" s="1">
        <v>140</v>
      </c>
      <c r="E13" s="1">
        <v>160</v>
      </c>
      <c r="F13" s="1">
        <v>190</v>
      </c>
      <c r="G13" s="1">
        <v>220</v>
      </c>
      <c r="H13" s="36" t="b">
        <v>1</v>
      </c>
      <c r="I13" s="55">
        <f>IF(H13=TRUE,1,"")</f>
        <v>1</v>
      </c>
      <c r="J13" s="37"/>
      <c r="K13" s="39" t="s">
        <v>26</v>
      </c>
      <c r="L13" s="35" t="str">
        <f>IF(K6&gt;1,"TRUE","FALSE")</f>
        <v>TRUE</v>
      </c>
      <c r="M13" s="34"/>
      <c r="N13" s="34"/>
      <c r="O13" s="34"/>
      <c r="P13" s="37"/>
      <c r="Q13" s="37"/>
      <c r="R13" s="37"/>
      <c r="S13" s="37"/>
      <c r="T13" s="37"/>
      <c r="U13" s="7"/>
      <c r="V13" s="5"/>
      <c r="W13" s="5"/>
      <c r="X13" s="5"/>
      <c r="Y13" s="5"/>
      <c r="Z13" s="5"/>
      <c r="AA13" s="5"/>
    </row>
    <row r="14" spans="1:27" ht="13.8" x14ac:dyDescent="0.25">
      <c r="A14" s="2" t="s">
        <v>10</v>
      </c>
      <c r="B14" s="28">
        <f t="shared" ref="B14:G14" si="1">SUMIF($H$5:$H$13,"VRAI",B5:B13)</f>
        <v>375</v>
      </c>
      <c r="C14" s="28">
        <f t="shared" si="1"/>
        <v>440</v>
      </c>
      <c r="D14" s="28">
        <f>SUMIF($H$5:$H$13,"VRAI",D5:D13)</f>
        <v>485</v>
      </c>
      <c r="E14" s="28">
        <f t="shared" si="1"/>
        <v>570</v>
      </c>
      <c r="F14" s="28">
        <f t="shared" si="1"/>
        <v>665</v>
      </c>
      <c r="G14" s="28">
        <f t="shared" si="1"/>
        <v>825</v>
      </c>
      <c r="H14" s="40" t="s">
        <v>64</v>
      </c>
      <c r="I14" s="56">
        <f>COUNT(I5:I13,"VRAI")</f>
        <v>4</v>
      </c>
      <c r="J14" s="37"/>
      <c r="K14" s="39" t="s">
        <v>27</v>
      </c>
      <c r="L14" s="35" t="str">
        <f>IF(K6=2,IF(L6=2,IF(P6=2,"TRUE","FALSE"),"FALSE"),"FALSE")</f>
        <v>TRUE</v>
      </c>
      <c r="M14" s="34"/>
      <c r="N14" s="34"/>
      <c r="O14" s="34"/>
      <c r="P14" s="37"/>
      <c r="Q14" s="37"/>
      <c r="R14" s="37"/>
      <c r="S14" s="37"/>
      <c r="T14" s="37"/>
      <c r="U14" s="7"/>
      <c r="V14" s="5"/>
      <c r="W14" s="5"/>
      <c r="X14" s="5"/>
      <c r="Y14" s="5"/>
      <c r="Z14" s="5"/>
      <c r="AA14" s="5"/>
    </row>
    <row r="15" spans="1:27" ht="13.8" x14ac:dyDescent="0.25">
      <c r="A15" s="3" t="s">
        <v>11</v>
      </c>
      <c r="B15" s="29">
        <f t="shared" ref="B15:G15" si="2">IF($I$14=1,B14-B14*$B$26,IF($I$14=5,B14-B14*$B$30,IF($I$14=4,B14-B14*$B$29,IF($I$14=3,B14-B14*$B$28,IF($I$14=2,B14-B14*$B$27,IF($I$14=6,B14-B14*$B$31,IF($I$14=7,B14-B14*$B$32,IF($I$14=8,B14-B14*$B$33,B14))))))))</f>
        <v>281.25</v>
      </c>
      <c r="C15" s="29">
        <f t="shared" si="2"/>
        <v>330</v>
      </c>
      <c r="D15" s="29">
        <f t="shared" si="2"/>
        <v>363.75</v>
      </c>
      <c r="E15" s="29">
        <f t="shared" si="2"/>
        <v>427.5</v>
      </c>
      <c r="F15" s="29">
        <f t="shared" si="2"/>
        <v>498.75</v>
      </c>
      <c r="G15" s="29">
        <f t="shared" si="2"/>
        <v>618.75</v>
      </c>
      <c r="H15" s="36"/>
      <c r="I15" s="55"/>
      <c r="J15" s="37"/>
      <c r="K15" s="39"/>
      <c r="L15" s="35" t="str">
        <f>IF(K6=2,IF(L6=2,IF(M6&lt;4,IF(P6=2,"TRUE","FALSE"),"FALSE"),"FALSE"),"FALSE")</f>
        <v>TRUE</v>
      </c>
      <c r="M15" s="34"/>
      <c r="N15" s="34"/>
      <c r="O15" s="34"/>
      <c r="P15" s="37"/>
      <c r="Q15" s="37"/>
      <c r="R15" s="37"/>
      <c r="S15" s="37"/>
      <c r="T15" s="37"/>
      <c r="U15" s="7"/>
      <c r="V15" s="5"/>
      <c r="W15" s="5"/>
      <c r="X15" s="5"/>
      <c r="Y15" s="5"/>
      <c r="Z15" s="5"/>
      <c r="AA15" s="5"/>
    </row>
    <row r="16" spans="1:27" x14ac:dyDescent="0.25">
      <c r="A16" s="4" t="s">
        <v>12</v>
      </c>
      <c r="B16" s="63" t="str">
        <f>IF(I14=1,B26*100,IF(I14=2,B27*100,IF(I14=3,B28*100,IF(I14=4,B29*100,IF(I14=5,B30*100,IF(I14=6,B31*100,IF(I14=7,B32*100,IF(I14=8,B33*100,"0"))))))))&amp;"% pour "&amp;I14&amp;" diagnostics "&amp;IF(H12=TRUE,"(+ ERNT)","")</f>
        <v>25% pour 4 diagnostics (+ ERNT)</v>
      </c>
      <c r="C16" s="64"/>
      <c r="D16" s="64"/>
      <c r="E16" s="64"/>
      <c r="F16" s="64"/>
      <c r="G16" s="64"/>
      <c r="H16" s="37"/>
      <c r="I16" s="52"/>
      <c r="J16" s="37"/>
      <c r="K16" s="34"/>
      <c r="L16" s="34"/>
      <c r="M16" s="34"/>
      <c r="N16" s="34"/>
      <c r="O16" s="34"/>
      <c r="P16" s="37"/>
      <c r="Q16" s="37"/>
      <c r="R16" s="37"/>
      <c r="S16" s="37"/>
      <c r="T16" s="37"/>
      <c r="U16" s="7"/>
      <c r="V16" s="5"/>
      <c r="W16" s="5"/>
      <c r="X16" s="5"/>
      <c r="Y16" s="5"/>
      <c r="Z16" s="5"/>
      <c r="AA16" s="5"/>
    </row>
    <row r="17" spans="1:27" x14ac:dyDescent="0.25">
      <c r="B17" s="65" t="str">
        <f>HYPERLINK("http://www.alliancesudexpertise.com/iframe-partenaires.php?calcul_diags_obligatoires_ase=0&amp;partenaire_ase=ASE_calcul_tarif&amp;carrez="&amp;I5&amp;"&amp;termite="&amp;I6&amp;"true&amp;amiante="&amp;I7&amp;"&amp;plomb="&amp;I8&amp;"&amp;dpe3cl="&amp;I9&amp;"&amp;dpe_fac="&amp;I10&amp;"&amp;gaz="&amp;I11&amp;"&amp;ernt="&amp;J12&amp;"&amp;elec="&amp;I13&amp;"&amp;libelle_type="&amp;T3&amp;"&amp;annee="&amp;T4&amp;"&amp;prestation_type="&amp;T2&amp;"","Envoyer un devis automatique *")</f>
        <v>Envoyer un devis automatique *</v>
      </c>
      <c r="C17" s="66"/>
      <c r="D17" s="66"/>
      <c r="E17" s="66"/>
      <c r="F17" s="66"/>
      <c r="G17" s="66"/>
      <c r="H17" s="37"/>
      <c r="I17" s="52"/>
      <c r="J17" s="37"/>
      <c r="K17" s="34"/>
      <c r="L17" s="34"/>
      <c r="M17" s="34"/>
      <c r="N17" s="34"/>
      <c r="O17" s="34"/>
      <c r="P17" s="37"/>
      <c r="Q17" s="37"/>
      <c r="R17" s="7"/>
      <c r="S17" s="7"/>
      <c r="T17" s="7"/>
      <c r="U17" s="7"/>
      <c r="V17" s="5"/>
      <c r="W17" s="5"/>
      <c r="X17" s="5"/>
      <c r="Y17" s="5"/>
      <c r="Z17" s="5"/>
      <c r="AA17" s="5"/>
    </row>
    <row r="18" spans="1:27" s="5" customFormat="1" x14ac:dyDescent="0.25">
      <c r="B18"/>
      <c r="C18"/>
      <c r="D18"/>
      <c r="E18"/>
      <c r="F18"/>
      <c r="G18"/>
      <c r="H18" s="7"/>
      <c r="J18" s="52"/>
      <c r="K18" s="54"/>
      <c r="L18" s="54"/>
      <c r="M18" s="54"/>
      <c r="N18" s="54"/>
      <c r="O18" s="54"/>
      <c r="P18" s="52"/>
      <c r="Q18" s="52"/>
    </row>
    <row r="19" spans="1:27" s="5" customFormat="1" x14ac:dyDescent="0.25">
      <c r="A19" t="s">
        <v>59</v>
      </c>
      <c r="B19"/>
      <c r="C19"/>
      <c r="D19"/>
      <c r="E19"/>
      <c r="F19"/>
      <c r="G19"/>
      <c r="H19" s="7"/>
      <c r="J19" s="52"/>
      <c r="K19" s="54"/>
      <c r="L19" s="54"/>
      <c r="M19" s="54"/>
      <c r="N19" s="54"/>
      <c r="O19" s="54"/>
      <c r="P19" s="52"/>
      <c r="Q19" s="52"/>
    </row>
    <row r="20" spans="1:27" s="5" customFormat="1" x14ac:dyDescent="0.25">
      <c r="A20" t="s">
        <v>60</v>
      </c>
      <c r="C20"/>
      <c r="D20"/>
      <c r="E20"/>
      <c r="F20"/>
      <c r="G20"/>
      <c r="H20" s="7"/>
      <c r="J20" s="52"/>
      <c r="K20" s="54"/>
      <c r="L20" s="54"/>
      <c r="M20" s="54"/>
      <c r="N20" s="54"/>
      <c r="O20" s="54"/>
      <c r="P20" s="52"/>
      <c r="Q20" s="52"/>
    </row>
    <row r="21" spans="1:27" s="5" customFormat="1" x14ac:dyDescent="0.25">
      <c r="A21"/>
      <c r="B21" s="48"/>
      <c r="C21"/>
      <c r="D21"/>
      <c r="E21"/>
      <c r="F21"/>
      <c r="G21"/>
      <c r="H21" s="7"/>
      <c r="K21" s="6"/>
      <c r="L21" s="6"/>
      <c r="M21" s="6"/>
      <c r="N21" s="6"/>
      <c r="O21" s="6"/>
    </row>
    <row r="22" spans="1:27" s="5" customFormat="1" ht="17.399999999999999" x14ac:dyDescent="0.3">
      <c r="A22" s="42" t="s">
        <v>54</v>
      </c>
      <c r="B22" s="43"/>
      <c r="C22" s="43"/>
      <c r="D22" s="43"/>
      <c r="E22" s="43"/>
      <c r="F22" s="43"/>
      <c r="G22" s="43"/>
      <c r="H22" s="44"/>
      <c r="I22" s="49"/>
      <c r="K22" s="6"/>
      <c r="L22" s="6"/>
      <c r="M22" s="6"/>
      <c r="N22" s="6"/>
      <c r="O22" s="6"/>
    </row>
    <row r="23" spans="1:27" s="5" customFormat="1" x14ac:dyDescent="0.25">
      <c r="A23"/>
      <c r="B23"/>
      <c r="C23"/>
      <c r="D23"/>
      <c r="E23"/>
      <c r="F23"/>
      <c r="G23"/>
      <c r="H23" s="7"/>
      <c r="K23" s="6"/>
      <c r="L23" s="6"/>
      <c r="M23" s="6"/>
      <c r="N23" s="6"/>
      <c r="O23" s="6"/>
    </row>
    <row r="24" spans="1:27" s="5" customFormat="1" x14ac:dyDescent="0.25">
      <c r="A24"/>
      <c r="B24"/>
      <c r="C24"/>
      <c r="D24" s="67"/>
      <c r="E24" s="67"/>
      <c r="F24"/>
      <c r="G24"/>
      <c r="H24"/>
      <c r="K24" s="6"/>
      <c r="L24" s="6"/>
      <c r="M24" s="6"/>
      <c r="N24" s="6"/>
      <c r="O24" s="6"/>
    </row>
    <row r="25" spans="1:27" s="5" customFormat="1" ht="26.4" x14ac:dyDescent="0.25">
      <c r="A25" s="15" t="s">
        <v>28</v>
      </c>
      <c r="B25" s="16" t="s">
        <v>29</v>
      </c>
      <c r="C25" s="17"/>
      <c r="D25" s="16" t="s">
        <v>49</v>
      </c>
      <c r="E25" s="20" t="s">
        <v>50</v>
      </c>
      <c r="F25" s="17"/>
      <c r="G25" s="18" t="s">
        <v>30</v>
      </c>
      <c r="H25" s="19" t="s">
        <v>31</v>
      </c>
      <c r="I25" s="16" t="s">
        <v>48</v>
      </c>
      <c r="J25" s="7"/>
      <c r="K25" s="8"/>
      <c r="L25" s="8"/>
      <c r="M25" s="8"/>
      <c r="N25" s="8"/>
      <c r="O25" s="8"/>
      <c r="P25" s="7"/>
      <c r="Q25" s="7"/>
      <c r="R25" s="7"/>
      <c r="S25" s="7"/>
    </row>
    <row r="26" spans="1:27" s="5" customFormat="1" x14ac:dyDescent="0.25">
      <c r="A26" t="s">
        <v>47</v>
      </c>
      <c r="B26" s="21">
        <v>0</v>
      </c>
      <c r="C26"/>
      <c r="D26" s="25" t="s">
        <v>51</v>
      </c>
      <c r="E26" s="1">
        <v>0</v>
      </c>
      <c r="F26" s="41"/>
      <c r="G26" s="22">
        <v>1700</v>
      </c>
      <c r="H26" s="30">
        <f>G26*G14/250</f>
        <v>5610</v>
      </c>
      <c r="I26" s="31">
        <f>G26*G15/250</f>
        <v>4207.5</v>
      </c>
      <c r="J26" s="7"/>
      <c r="K26" s="8"/>
      <c r="L26" s="8"/>
      <c r="M26" s="8"/>
      <c r="N26" s="8"/>
      <c r="O26" s="8"/>
      <c r="P26" s="7"/>
      <c r="Q26" s="7"/>
      <c r="R26" s="7"/>
      <c r="S26" s="7"/>
    </row>
    <row r="27" spans="1:27" s="5" customFormat="1" x14ac:dyDescent="0.25">
      <c r="A27" s="20" t="s">
        <v>32</v>
      </c>
      <c r="B27" s="21">
        <v>0.05</v>
      </c>
      <c r="C27"/>
      <c r="D27" s="25" t="s">
        <v>52</v>
      </c>
      <c r="E27" s="1">
        <v>20</v>
      </c>
      <c r="F27" s="41"/>
      <c r="G27" s="68" t="str">
        <f>B16</f>
        <v>25% pour 4 diagnostics (+ ERNT)</v>
      </c>
      <c r="H27" s="69"/>
      <c r="I27" s="69"/>
      <c r="J27" s="7"/>
      <c r="K27" s="8"/>
      <c r="L27" s="8"/>
      <c r="M27" s="8"/>
      <c r="N27" s="8"/>
      <c r="O27" s="8"/>
      <c r="P27" s="7"/>
      <c r="Q27" s="7"/>
      <c r="R27" s="7"/>
      <c r="S27" s="7"/>
    </row>
    <row r="28" spans="1:27" s="5" customFormat="1" x14ac:dyDescent="0.25">
      <c r="A28" s="20" t="s">
        <v>33</v>
      </c>
      <c r="B28" s="21">
        <v>0.15</v>
      </c>
      <c r="C28"/>
      <c r="D28" s="25" t="s">
        <v>53</v>
      </c>
      <c r="E28" s="1">
        <v>40</v>
      </c>
      <c r="F28" s="41"/>
      <c r="G28"/>
      <c r="H28"/>
      <c r="I28"/>
      <c r="J28" s="7"/>
      <c r="K28" s="8"/>
      <c r="L28" s="8"/>
      <c r="M28" s="8"/>
      <c r="N28" s="8"/>
      <c r="O28" s="8"/>
      <c r="P28" s="7"/>
      <c r="Q28" s="7"/>
      <c r="R28" s="7"/>
      <c r="S28" s="7"/>
    </row>
    <row r="29" spans="1:27" s="5" customFormat="1" x14ac:dyDescent="0.25">
      <c r="A29" s="20" t="s">
        <v>34</v>
      </c>
      <c r="B29" s="21">
        <v>0.25</v>
      </c>
      <c r="C29"/>
      <c r="D29" s="58"/>
      <c r="E29" s="59"/>
      <c r="F29" s="41"/>
      <c r="G29"/>
      <c r="H29"/>
      <c r="I29"/>
      <c r="J29" s="7"/>
      <c r="K29" s="8"/>
      <c r="L29" s="8"/>
      <c r="M29" s="8"/>
      <c r="N29" s="8"/>
      <c r="O29" s="8"/>
      <c r="P29" s="7"/>
      <c r="Q29" s="7"/>
      <c r="R29" s="7"/>
      <c r="S29" s="7"/>
    </row>
    <row r="30" spans="1:27" s="5" customFormat="1" x14ac:dyDescent="0.25">
      <c r="A30" s="20" t="s">
        <v>35</v>
      </c>
      <c r="B30" s="21">
        <v>0.35</v>
      </c>
      <c r="C30"/>
      <c r="D30" s="60"/>
      <c r="E30" s="60"/>
      <c r="F30" s="41"/>
      <c r="G30"/>
      <c r="H30"/>
      <c r="I30"/>
      <c r="K30" s="6"/>
      <c r="L30" s="6"/>
      <c r="M30" s="6"/>
      <c r="N30" s="6"/>
      <c r="O30" s="6"/>
    </row>
    <row r="31" spans="1:27" s="5" customFormat="1" x14ac:dyDescent="0.25">
      <c r="A31" s="20" t="s">
        <v>36</v>
      </c>
      <c r="B31" s="21">
        <v>0.4</v>
      </c>
      <c r="C31"/>
      <c r="D31" s="7" t="b">
        <v>0</v>
      </c>
      <c r="E31" s="17"/>
      <c r="F31" s="41"/>
      <c r="G31"/>
      <c r="H31"/>
      <c r="I31"/>
      <c r="K31" s="6"/>
      <c r="L31" s="6"/>
      <c r="M31" s="6"/>
      <c r="N31" s="6"/>
      <c r="O31" s="6"/>
    </row>
    <row r="32" spans="1:27" s="5" customFormat="1" x14ac:dyDescent="0.25">
      <c r="A32" s="20" t="s">
        <v>37</v>
      </c>
      <c r="B32" s="21">
        <v>0.45</v>
      </c>
      <c r="C32"/>
      <c r="E32" s="17"/>
      <c r="F32" s="41"/>
      <c r="G32"/>
      <c r="H32"/>
      <c r="I32"/>
      <c r="K32" s="6"/>
      <c r="L32" s="6"/>
      <c r="M32" s="6"/>
      <c r="N32" s="6"/>
      <c r="O32" s="6"/>
    </row>
    <row r="33" spans="1:15" s="5" customFormat="1" x14ac:dyDescent="0.25">
      <c r="A33" s="20" t="s">
        <v>38</v>
      </c>
      <c r="B33" s="21">
        <v>0.48</v>
      </c>
      <c r="C33"/>
      <c r="E33"/>
      <c r="F33" s="41"/>
      <c r="G33"/>
      <c r="H33"/>
      <c r="I33"/>
      <c r="K33" s="6"/>
      <c r="L33" s="6"/>
      <c r="M33" s="6"/>
      <c r="N33" s="6"/>
      <c r="O33" s="6"/>
    </row>
    <row r="35" spans="1:15" s="5" customFormat="1" ht="15.75" customHeight="1" x14ac:dyDescent="0.25">
      <c r="A35" s="20" t="s">
        <v>39</v>
      </c>
      <c r="B35" s="26">
        <v>1</v>
      </c>
      <c r="C35"/>
      <c r="D35"/>
      <c r="E35"/>
      <c r="F35"/>
      <c r="G35"/>
      <c r="H35"/>
      <c r="I35"/>
      <c r="K35" s="6"/>
      <c r="L35" s="6"/>
      <c r="M35" s="6"/>
      <c r="N35" s="6"/>
      <c r="O35" s="6"/>
    </row>
    <row r="36" spans="1:15" s="5" customFormat="1" x14ac:dyDescent="0.25">
      <c r="A36" s="24" t="s">
        <v>40</v>
      </c>
      <c r="B36"/>
      <c r="C36"/>
      <c r="D36"/>
      <c r="E36"/>
      <c r="F36"/>
      <c r="G36"/>
      <c r="H36"/>
      <c r="I36"/>
      <c r="K36" s="6"/>
      <c r="L36" s="6"/>
      <c r="M36" s="6"/>
      <c r="N36" s="6"/>
      <c r="O36" s="6"/>
    </row>
    <row r="37" spans="1:15" s="5" customFormat="1" x14ac:dyDescent="0.25">
      <c r="A37" s="15" t="s">
        <v>41</v>
      </c>
      <c r="B37" s="25" t="s">
        <v>42</v>
      </c>
      <c r="C37" s="23"/>
      <c r="D37" s="23"/>
      <c r="E37" s="23"/>
      <c r="F37" s="23"/>
      <c r="G37"/>
      <c r="H37"/>
      <c r="I37"/>
      <c r="K37" s="6"/>
      <c r="L37" s="6"/>
      <c r="M37" s="6"/>
      <c r="N37" s="6"/>
      <c r="O37" s="6"/>
    </row>
    <row r="38" spans="1:15" x14ac:dyDescent="0.25">
      <c r="A38" s="15" t="s">
        <v>43</v>
      </c>
      <c r="B38" s="25" t="s">
        <v>44</v>
      </c>
      <c r="C38" s="23"/>
      <c r="D38" s="23"/>
      <c r="E38" s="23"/>
      <c r="F38" s="23"/>
    </row>
    <row r="39" spans="1:15" x14ac:dyDescent="0.25">
      <c r="A39" s="15" t="s">
        <v>45</v>
      </c>
      <c r="B39" s="25" t="s">
        <v>46</v>
      </c>
      <c r="C39" s="23"/>
      <c r="D39" s="23"/>
      <c r="E39" s="23"/>
      <c r="F39" s="23"/>
    </row>
  </sheetData>
  <sheetProtection password="C958" sheet="1"/>
  <mergeCells count="6">
    <mergeCell ref="D29:E30"/>
    <mergeCell ref="A3:C3"/>
    <mergeCell ref="B16:G16"/>
    <mergeCell ref="B17:G17"/>
    <mergeCell ref="D24:E24"/>
    <mergeCell ref="G27:I27"/>
  </mergeCells>
  <conditionalFormatting sqref="A5">
    <cfRule type="expression" dxfId="20" priority="20" stopIfTrue="1">
      <formula>AND(K6=3,L6=2)</formula>
    </cfRule>
    <cfRule type="expression" dxfId="19" priority="21" stopIfTrue="1">
      <formula>AND(K6=2,N6=2)</formula>
    </cfRule>
  </conditionalFormatting>
  <conditionalFormatting sqref="A6">
    <cfRule type="expression" dxfId="18" priority="17" stopIfTrue="1">
      <formula>$L$8="TRUE3"</formula>
    </cfRule>
    <cfRule type="expression" dxfId="17" priority="18" stopIfTrue="1">
      <formula>$L$8="TRUE2"</formula>
    </cfRule>
    <cfRule type="expression" dxfId="16" priority="19" stopIfTrue="1">
      <formula>$L$8="TRUE1"</formula>
    </cfRule>
  </conditionalFormatting>
  <conditionalFormatting sqref="A7">
    <cfRule type="expression" dxfId="15" priority="14" stopIfTrue="1">
      <formula>AND(K6=3,L6=3,M6&lt;4,M6&gt;1)</formula>
    </cfRule>
    <cfRule type="expression" dxfId="14" priority="15" stopIfTrue="1">
      <formula>AND(K6=2,L6&gt;1,M6&lt;4,M6&gt;1)</formula>
    </cfRule>
    <cfRule type="expression" dxfId="13" priority="16" stopIfTrue="1">
      <formula>AND($K$6=3,$L$6=2,$M$6&lt;4,N6=2)</formula>
    </cfRule>
  </conditionalFormatting>
  <conditionalFormatting sqref="A8">
    <cfRule type="expression" dxfId="12" priority="1" stopIfTrue="1">
      <formula>AND(M6=2,L6=2)</formula>
    </cfRule>
  </conditionalFormatting>
  <conditionalFormatting sqref="A9">
    <cfRule type="expression" dxfId="11" priority="2" stopIfTrue="1">
      <formula>OR($M$6=2,$L$6=3)</formula>
    </cfRule>
    <cfRule type="expression" dxfId="10" priority="3" stopIfTrue="1">
      <formula>OR($M$6=3,M6=4)</formula>
    </cfRule>
    <cfRule type="expression" dxfId="9" priority="4" stopIfTrue="1">
      <formula>$L$12="TRUE"</formula>
    </cfRule>
  </conditionalFormatting>
  <conditionalFormatting sqref="A10">
    <cfRule type="expression" dxfId="8" priority="11" stopIfTrue="1">
      <formula>OR($M$6=2,$L$6=3)</formula>
    </cfRule>
    <cfRule type="expression" dxfId="7" priority="12" stopIfTrue="1">
      <formula>OR($M$6=4,M6=3)</formula>
    </cfRule>
    <cfRule type="expression" dxfId="6" priority="13" stopIfTrue="1">
      <formula>$L$12="TRUE"</formula>
    </cfRule>
  </conditionalFormatting>
  <conditionalFormatting sqref="A11">
    <cfRule type="expression" dxfId="5" priority="10" stopIfTrue="1">
      <formula>$L$12="TRUE"</formula>
    </cfRule>
  </conditionalFormatting>
  <conditionalFormatting sqref="A12">
    <cfRule type="expression" dxfId="4" priority="9" stopIfTrue="1">
      <formula>$L$13="TRUE"</formula>
    </cfRule>
  </conditionalFormatting>
  <conditionalFormatting sqref="A13">
    <cfRule type="expression" dxfId="3" priority="8" stopIfTrue="1">
      <formula>$L$14="TRUE"</formula>
    </cfRule>
  </conditionalFormatting>
  <conditionalFormatting sqref="A37">
    <cfRule type="expression" dxfId="2" priority="7" stopIfTrue="1">
      <formula>$B$35=1</formula>
    </cfRule>
  </conditionalFormatting>
  <conditionalFormatting sqref="A38">
    <cfRule type="expression" dxfId="1" priority="6" stopIfTrue="1">
      <formula>$B$35=2</formula>
    </cfRule>
  </conditionalFormatting>
  <conditionalFormatting sqref="A39">
    <cfRule type="expression" dxfId="0" priority="5" stopIfTrue="1">
      <formula>$B$35=3</formula>
    </cfRule>
  </conditionalFormatting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6385" r:id="rId4" name="CheckBox9">
          <controlPr defaultSize="0" autoFill="0" autoLine="0" linkedCell="H7" r:id="rId5">
            <anchor moveWithCells="1">
              <from>
                <xdr:col>0</xdr:col>
                <xdr:colOff>38100</xdr:colOff>
                <xdr:row>6</xdr:row>
                <xdr:rowOff>99060</xdr:rowOff>
              </from>
              <to>
                <xdr:col>0</xdr:col>
                <xdr:colOff>182880</xdr:colOff>
                <xdr:row>6</xdr:row>
                <xdr:rowOff>228600</xdr:rowOff>
              </to>
            </anchor>
          </controlPr>
        </control>
      </mc:Choice>
      <mc:Fallback>
        <control shapeId="16385" r:id="rId4" name="CheckBox9"/>
      </mc:Fallback>
    </mc:AlternateContent>
    <mc:AlternateContent xmlns:mc="http://schemas.openxmlformats.org/markup-compatibility/2006">
      <mc:Choice Requires="x14">
        <control shapeId="16386" r:id="rId6" name="CheckBox10">
          <controlPr defaultSize="0" autoFill="0" autoLine="0" linkedCell="H6" r:id="rId5">
            <anchor moveWithCells="1">
              <from>
                <xdr:col>0</xdr:col>
                <xdr:colOff>38100</xdr:colOff>
                <xdr:row>5</xdr:row>
                <xdr:rowOff>99060</xdr:rowOff>
              </from>
              <to>
                <xdr:col>0</xdr:col>
                <xdr:colOff>182880</xdr:colOff>
                <xdr:row>5</xdr:row>
                <xdr:rowOff>228600</xdr:rowOff>
              </to>
            </anchor>
          </controlPr>
        </control>
      </mc:Choice>
      <mc:Fallback>
        <control shapeId="16386" r:id="rId6" name="CheckBox10"/>
      </mc:Fallback>
    </mc:AlternateContent>
    <mc:AlternateContent xmlns:mc="http://schemas.openxmlformats.org/markup-compatibility/2006">
      <mc:Choice Requires="x14">
        <control shapeId="16387" r:id="rId7" name="CheckBox11">
          <controlPr defaultSize="0" autoFill="0" autoLine="0" linkedCell="H5" r:id="rId8">
            <anchor moveWithCells="1">
              <from>
                <xdr:col>0</xdr:col>
                <xdr:colOff>53340</xdr:colOff>
                <xdr:row>4</xdr:row>
                <xdr:rowOff>91440</xdr:rowOff>
              </from>
              <to>
                <xdr:col>0</xdr:col>
                <xdr:colOff>198120</xdr:colOff>
                <xdr:row>4</xdr:row>
                <xdr:rowOff>220980</xdr:rowOff>
              </to>
            </anchor>
          </controlPr>
        </control>
      </mc:Choice>
      <mc:Fallback>
        <control shapeId="16387" r:id="rId7" name="CheckBox11"/>
      </mc:Fallback>
    </mc:AlternateContent>
    <mc:AlternateContent xmlns:mc="http://schemas.openxmlformats.org/markup-compatibility/2006">
      <mc:Choice Requires="x14">
        <control shapeId="16388" r:id="rId9" name="CheckBox12">
          <controlPr defaultSize="0" autoFill="0" autoLine="0" linkedCell="H8" r:id="rId8">
            <anchor moveWithCells="1">
              <from>
                <xdr:col>0</xdr:col>
                <xdr:colOff>38100</xdr:colOff>
                <xdr:row>7</xdr:row>
                <xdr:rowOff>99060</xdr:rowOff>
              </from>
              <to>
                <xdr:col>0</xdr:col>
                <xdr:colOff>182880</xdr:colOff>
                <xdr:row>7</xdr:row>
                <xdr:rowOff>228600</xdr:rowOff>
              </to>
            </anchor>
          </controlPr>
        </control>
      </mc:Choice>
      <mc:Fallback>
        <control shapeId="16388" r:id="rId9" name="CheckBox12"/>
      </mc:Fallback>
    </mc:AlternateContent>
    <mc:AlternateContent xmlns:mc="http://schemas.openxmlformats.org/markup-compatibility/2006">
      <mc:Choice Requires="x14">
        <control shapeId="16389" r:id="rId10" name="CheckBox13">
          <controlPr defaultSize="0" autoFill="0" autoLine="0" linkedCell="H10" r:id="rId5">
            <anchor moveWithCells="1">
              <from>
                <xdr:col>0</xdr:col>
                <xdr:colOff>38100</xdr:colOff>
                <xdr:row>9</xdr:row>
                <xdr:rowOff>99060</xdr:rowOff>
              </from>
              <to>
                <xdr:col>0</xdr:col>
                <xdr:colOff>182880</xdr:colOff>
                <xdr:row>9</xdr:row>
                <xdr:rowOff>228600</xdr:rowOff>
              </to>
            </anchor>
          </controlPr>
        </control>
      </mc:Choice>
      <mc:Fallback>
        <control shapeId="16389" r:id="rId10" name="CheckBox13"/>
      </mc:Fallback>
    </mc:AlternateContent>
    <mc:AlternateContent xmlns:mc="http://schemas.openxmlformats.org/markup-compatibility/2006">
      <mc:Choice Requires="x14">
        <control shapeId="16390" r:id="rId11" name="CheckBox14">
          <controlPr defaultSize="0" autoFill="0" autoLine="0" linkedCell="H11" r:id="rId8">
            <anchor moveWithCells="1">
              <from>
                <xdr:col>0</xdr:col>
                <xdr:colOff>38100</xdr:colOff>
                <xdr:row>10</xdr:row>
                <xdr:rowOff>99060</xdr:rowOff>
              </from>
              <to>
                <xdr:col>0</xdr:col>
                <xdr:colOff>182880</xdr:colOff>
                <xdr:row>10</xdr:row>
                <xdr:rowOff>228600</xdr:rowOff>
              </to>
            </anchor>
          </controlPr>
        </control>
      </mc:Choice>
      <mc:Fallback>
        <control shapeId="16390" r:id="rId11" name="CheckBox14"/>
      </mc:Fallback>
    </mc:AlternateContent>
    <mc:AlternateContent xmlns:mc="http://schemas.openxmlformats.org/markup-compatibility/2006">
      <mc:Choice Requires="x14">
        <control shapeId="16391" r:id="rId12" name="CheckBox15">
          <controlPr defaultSize="0" autoFill="0" autoLine="0" linkedCell="H12" r:id="rId5">
            <anchor moveWithCells="1">
              <from>
                <xdr:col>0</xdr:col>
                <xdr:colOff>30480</xdr:colOff>
                <xdr:row>11</xdr:row>
                <xdr:rowOff>99060</xdr:rowOff>
              </from>
              <to>
                <xdr:col>0</xdr:col>
                <xdr:colOff>175260</xdr:colOff>
                <xdr:row>11</xdr:row>
                <xdr:rowOff>228600</xdr:rowOff>
              </to>
            </anchor>
          </controlPr>
        </control>
      </mc:Choice>
      <mc:Fallback>
        <control shapeId="16391" r:id="rId12" name="CheckBox15"/>
      </mc:Fallback>
    </mc:AlternateContent>
    <mc:AlternateContent xmlns:mc="http://schemas.openxmlformats.org/markup-compatibility/2006">
      <mc:Choice Requires="x14">
        <control shapeId="16392" r:id="rId13" name="CheckBox16">
          <controlPr defaultSize="0" autoFill="0" autoLine="0" linkedCell="H13" r:id="rId5">
            <anchor moveWithCells="1">
              <from>
                <xdr:col>0</xdr:col>
                <xdr:colOff>38100</xdr:colOff>
                <xdr:row>12</xdr:row>
                <xdr:rowOff>99060</xdr:rowOff>
              </from>
              <to>
                <xdr:col>0</xdr:col>
                <xdr:colOff>182880</xdr:colOff>
                <xdr:row>12</xdr:row>
                <xdr:rowOff>228600</xdr:rowOff>
              </to>
            </anchor>
          </controlPr>
        </control>
      </mc:Choice>
      <mc:Fallback>
        <control shapeId="16392" r:id="rId13" name="CheckBox16"/>
      </mc:Fallback>
    </mc:AlternateContent>
    <mc:AlternateContent xmlns:mc="http://schemas.openxmlformats.org/markup-compatibility/2006">
      <mc:Choice Requires="x14">
        <control shapeId="16400" r:id="rId14" name="CheckBox1">
          <controlPr defaultSize="0" autoFill="0" autoLine="0" linkedCell="H9" r:id="rId8">
            <anchor moveWithCells="1">
              <from>
                <xdr:col>0</xdr:col>
                <xdr:colOff>30480</xdr:colOff>
                <xdr:row>8</xdr:row>
                <xdr:rowOff>76200</xdr:rowOff>
              </from>
              <to>
                <xdr:col>0</xdr:col>
                <xdr:colOff>175260</xdr:colOff>
                <xdr:row>8</xdr:row>
                <xdr:rowOff>205740</xdr:rowOff>
              </to>
            </anchor>
          </controlPr>
        </control>
      </mc:Choice>
      <mc:Fallback>
        <control shapeId="16400" r:id="rId14" name="CheckBox1"/>
      </mc:Fallback>
    </mc:AlternateContent>
    <mc:AlternateContent xmlns:mc="http://schemas.openxmlformats.org/markup-compatibility/2006">
      <mc:Choice Requires="x14">
        <control shapeId="16393" r:id="rId15" name="Drop Down 9">
          <controlPr defaultSize="0" autoLine="0" autoPict="0">
            <anchor moveWithCells="1">
              <from>
                <xdr:col>6</xdr:col>
                <xdr:colOff>0</xdr:colOff>
                <xdr:row>0</xdr:row>
                <xdr:rowOff>15240</xdr:rowOff>
              </from>
              <to>
                <xdr:col>7</xdr:col>
                <xdr:colOff>381000</xdr:colOff>
                <xdr:row>1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4" r:id="rId16" name="Drop Down 10">
          <controlPr defaultSize="0" autoLine="0" autoPict="0">
            <anchor moveWithCells="1">
              <from>
                <xdr:col>6</xdr:col>
                <xdr:colOff>0</xdr:colOff>
                <xdr:row>1</xdr:row>
                <xdr:rowOff>45720</xdr:rowOff>
              </from>
              <to>
                <xdr:col>7</xdr:col>
                <xdr:colOff>381000</xdr:colOff>
                <xdr:row>1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5" r:id="rId17" name="Drop Down 11">
          <controlPr defaultSize="0" autoLine="0" autoPict="0">
            <anchor moveWithCells="1">
              <from>
                <xdr:col>6</xdr:col>
                <xdr:colOff>0</xdr:colOff>
                <xdr:row>1</xdr:row>
                <xdr:rowOff>205740</xdr:rowOff>
              </from>
              <to>
                <xdr:col>7</xdr:col>
                <xdr:colOff>381000</xdr:colOff>
                <xdr:row>1</xdr:row>
                <xdr:rowOff>365760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6" r:id="rId18" name="Drop Down 12">
          <controlPr defaultSize="0" autoLine="0" autoPict="0">
            <anchor moveWithCells="1">
              <from>
                <xdr:col>6</xdr:col>
                <xdr:colOff>0</xdr:colOff>
                <xdr:row>1</xdr:row>
                <xdr:rowOff>365760</xdr:rowOff>
              </from>
              <to>
                <xdr:col>7</xdr:col>
                <xdr:colOff>381000</xdr:colOff>
                <xdr:row>1</xdr:row>
                <xdr:rowOff>525780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7" r:id="rId19" name="Drop Down 13">
          <controlPr defaultSize="0" autoLine="0" autoPict="0">
            <anchor moveWithCells="1">
              <from>
                <xdr:col>6</xdr:col>
                <xdr:colOff>0</xdr:colOff>
                <xdr:row>1</xdr:row>
                <xdr:rowOff>525780</xdr:rowOff>
              </from>
              <to>
                <xdr:col>7</xdr:col>
                <xdr:colOff>381000</xdr:colOff>
                <xdr:row>2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8" r:id="rId20" name="Drop Down 14">
          <controlPr defaultSize="0" autoLine="0" autoPict="0">
            <anchor moveWithCells="1">
              <from>
                <xdr:col>1</xdr:col>
                <xdr:colOff>0</xdr:colOff>
                <xdr:row>34</xdr:row>
                <xdr:rowOff>0</xdr:rowOff>
              </from>
              <to>
                <xdr:col>2</xdr:col>
                <xdr:colOff>15240</xdr:colOff>
                <xdr:row>35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399" r:id="rId21" name="Drop Down 15">
          <controlPr defaultSize="0" autoLine="0" autoPict="0">
            <anchor moveWithCells="1">
              <from>
                <xdr:col>6</xdr:col>
                <xdr:colOff>0</xdr:colOff>
                <xdr:row>2</xdr:row>
                <xdr:rowOff>152400</xdr:rowOff>
              </from>
              <to>
                <xdr:col>7</xdr:col>
                <xdr:colOff>381000</xdr:colOff>
                <xdr:row>2</xdr:row>
                <xdr:rowOff>312420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6401" r:id="rId22" name="Button 17">
          <controlPr defaultSize="0" print="0" autoFill="0" autoPict="0" macro="[0]!réinitialiser">
            <anchor>
              <from>
                <xdr:col>7</xdr:col>
                <xdr:colOff>22860</xdr:colOff>
                <xdr:row>3</xdr:row>
                <xdr:rowOff>7620</xdr:rowOff>
              </from>
              <to>
                <xdr:col>8</xdr:col>
                <xdr:colOff>175260</xdr:colOff>
                <xdr:row>16</xdr:row>
                <xdr:rowOff>121920</xdr:rowOff>
              </to>
            </anchor>
          </controlPr>
        </control>
      </mc:Choice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7" workbookViewId="0">
      <selection activeCell="R29" sqref="R29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80" zoomScaleNormal="80" workbookViewId="0">
      <selection activeCell="S40" sqref="S40"/>
    </sheetView>
  </sheetViews>
  <sheetFormatPr baseColWidth="10" defaultRowHeight="13.2" x14ac:dyDescent="0.25"/>
  <sheetData>
    <row r="1" spans="1:1" x14ac:dyDescent="0.25">
      <c r="A1" t="s">
        <v>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H43:I44"/>
  <sheetViews>
    <sheetView topLeftCell="A40" workbookViewId="0">
      <selection activeCell="I44" sqref="I44"/>
    </sheetView>
  </sheetViews>
  <sheetFormatPr baseColWidth="10" defaultRowHeight="13.2" x14ac:dyDescent="0.25"/>
  <sheetData>
    <row r="43" spans="8:9" x14ac:dyDescent="0.25">
      <c r="H43">
        <v>450</v>
      </c>
      <c r="I43">
        <v>700</v>
      </c>
    </row>
    <row r="44" spans="8:9" x14ac:dyDescent="0.25">
      <c r="H44">
        <v>299</v>
      </c>
      <c r="I44">
        <f>I43*H44/H43</f>
        <v>465.11111111111109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5"/>
  <sheetViews>
    <sheetView workbookViewId="0">
      <selection activeCell="D30" sqref="D30"/>
    </sheetView>
  </sheetViews>
  <sheetFormatPr baseColWidth="10" defaultRowHeight="13.2" x14ac:dyDescent="0.25"/>
  <cols>
    <col min="1" max="1" width="38.5546875" customWidth="1"/>
  </cols>
  <sheetData>
    <row r="1" spans="1:256" x14ac:dyDescent="0.25">
      <c r="A1" s="57" t="s">
        <v>71</v>
      </c>
      <c r="B1" s="57" t="s">
        <v>72</v>
      </c>
      <c r="C1" s="57" t="s">
        <v>73</v>
      </c>
      <c r="D1" s="57" t="s">
        <v>74</v>
      </c>
      <c r="E1" s="57" t="s">
        <v>75</v>
      </c>
      <c r="F1" s="57" t="s">
        <v>76</v>
      </c>
      <c r="G1" s="57" t="s">
        <v>77</v>
      </c>
      <c r="H1" s="57" t="s">
        <v>78</v>
      </c>
      <c r="I1" s="57" t="s">
        <v>79</v>
      </c>
      <c r="IV1" t="s">
        <v>80</v>
      </c>
    </row>
    <row r="3" spans="1:256" x14ac:dyDescent="0.25">
      <c r="A3" t="s">
        <v>81</v>
      </c>
      <c r="B3">
        <v>70</v>
      </c>
      <c r="C3">
        <v>100</v>
      </c>
      <c r="D3">
        <v>120</v>
      </c>
      <c r="E3">
        <v>150</v>
      </c>
      <c r="F3">
        <v>110</v>
      </c>
      <c r="G3">
        <v>150</v>
      </c>
      <c r="H3">
        <v>220</v>
      </c>
      <c r="I3">
        <v>290</v>
      </c>
    </row>
    <row r="4" spans="1:256" x14ac:dyDescent="0.25">
      <c r="A4" t="s">
        <v>82</v>
      </c>
      <c r="B4">
        <v>60</v>
      </c>
      <c r="C4">
        <v>80</v>
      </c>
      <c r="D4">
        <v>100</v>
      </c>
      <c r="E4">
        <v>120</v>
      </c>
      <c r="F4">
        <v>90</v>
      </c>
      <c r="G4">
        <v>100</v>
      </c>
      <c r="H4">
        <v>130</v>
      </c>
      <c r="I4">
        <v>160</v>
      </c>
    </row>
    <row r="5" spans="1:256" x14ac:dyDescent="0.25">
      <c r="A5" t="s">
        <v>83</v>
      </c>
      <c r="B5">
        <v>160</v>
      </c>
      <c r="C5">
        <v>220</v>
      </c>
      <c r="D5">
        <v>300</v>
      </c>
      <c r="E5">
        <v>360</v>
      </c>
      <c r="F5">
        <v>250</v>
      </c>
      <c r="G5">
        <v>340</v>
      </c>
      <c r="H5">
        <v>410</v>
      </c>
      <c r="I5">
        <v>480</v>
      </c>
    </row>
    <row r="6" spans="1:256" x14ac:dyDescent="0.25">
      <c r="A6" t="s">
        <v>84</v>
      </c>
      <c r="B6">
        <v>50</v>
      </c>
      <c r="C6">
        <v>70</v>
      </c>
      <c r="D6">
        <v>90</v>
      </c>
      <c r="E6">
        <v>120</v>
      </c>
      <c r="F6">
        <v>80</v>
      </c>
      <c r="G6">
        <v>110</v>
      </c>
      <c r="H6">
        <v>160</v>
      </c>
      <c r="I6">
        <v>210</v>
      </c>
    </row>
    <row r="7" spans="1:256" x14ac:dyDescent="0.25">
      <c r="A7" t="s">
        <v>85</v>
      </c>
      <c r="B7">
        <v>60</v>
      </c>
      <c r="C7">
        <v>105</v>
      </c>
      <c r="D7">
        <v>150</v>
      </c>
      <c r="E7">
        <v>195</v>
      </c>
      <c r="F7">
        <v>150</v>
      </c>
      <c r="G7">
        <v>195</v>
      </c>
      <c r="H7">
        <v>240</v>
      </c>
      <c r="I7">
        <v>285</v>
      </c>
    </row>
    <row r="8" spans="1:256" x14ac:dyDescent="0.25">
      <c r="A8" t="s">
        <v>86</v>
      </c>
      <c r="B8">
        <v>40</v>
      </c>
      <c r="C8">
        <v>70</v>
      </c>
      <c r="D8">
        <v>100</v>
      </c>
      <c r="E8">
        <v>130</v>
      </c>
      <c r="F8">
        <v>100</v>
      </c>
      <c r="G8">
        <v>130</v>
      </c>
      <c r="H8">
        <v>160</v>
      </c>
      <c r="I8">
        <v>190</v>
      </c>
    </row>
    <row r="9" spans="1:256" x14ac:dyDescent="0.25">
      <c r="A9" t="s">
        <v>87</v>
      </c>
      <c r="B9">
        <v>110</v>
      </c>
      <c r="C9">
        <v>110</v>
      </c>
      <c r="D9">
        <v>110</v>
      </c>
      <c r="E9">
        <v>110</v>
      </c>
      <c r="F9">
        <v>110</v>
      </c>
      <c r="G9">
        <v>110</v>
      </c>
      <c r="H9">
        <v>110</v>
      </c>
      <c r="I9">
        <v>110</v>
      </c>
    </row>
    <row r="10" spans="1:256" x14ac:dyDescent="0.25">
      <c r="A10" t="s">
        <v>88</v>
      </c>
      <c r="B10">
        <v>50</v>
      </c>
      <c r="C10">
        <v>50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50</v>
      </c>
    </row>
    <row r="11" spans="1:256" x14ac:dyDescent="0.25">
      <c r="A11" t="s">
        <v>89</v>
      </c>
      <c r="B11">
        <v>40</v>
      </c>
      <c r="C11">
        <v>100</v>
      </c>
      <c r="D11">
        <v>130</v>
      </c>
      <c r="E11">
        <v>160</v>
      </c>
      <c r="F11">
        <v>130</v>
      </c>
      <c r="G11">
        <v>150</v>
      </c>
      <c r="H11">
        <v>180</v>
      </c>
      <c r="I11">
        <v>250</v>
      </c>
    </row>
    <row r="12" spans="1:256" x14ac:dyDescent="0.25">
      <c r="A12" t="s">
        <v>26</v>
      </c>
      <c r="B12">
        <v>40</v>
      </c>
      <c r="C12">
        <v>40</v>
      </c>
      <c r="D12">
        <v>40</v>
      </c>
      <c r="E12">
        <v>40</v>
      </c>
      <c r="F12">
        <v>40</v>
      </c>
      <c r="G12">
        <v>40</v>
      </c>
      <c r="H12">
        <v>40</v>
      </c>
      <c r="I12">
        <v>40</v>
      </c>
    </row>
    <row r="13" spans="1:256" x14ac:dyDescent="0.25">
      <c r="A13" t="s">
        <v>90</v>
      </c>
      <c r="B13">
        <v>120</v>
      </c>
      <c r="C13">
        <v>160</v>
      </c>
      <c r="D13">
        <v>190</v>
      </c>
      <c r="E13">
        <v>230</v>
      </c>
      <c r="F13">
        <v>180</v>
      </c>
      <c r="G13">
        <v>210</v>
      </c>
      <c r="H13">
        <v>290</v>
      </c>
      <c r="I13">
        <v>370</v>
      </c>
    </row>
    <row r="14" spans="1:256" x14ac:dyDescent="0.25">
      <c r="A14" t="s">
        <v>91</v>
      </c>
      <c r="B14">
        <v>220</v>
      </c>
      <c r="C14">
        <v>300</v>
      </c>
      <c r="D14">
        <v>390</v>
      </c>
      <c r="E14">
        <v>460</v>
      </c>
      <c r="F14">
        <v>340</v>
      </c>
      <c r="G14">
        <v>440</v>
      </c>
      <c r="H14">
        <v>560</v>
      </c>
      <c r="I14">
        <v>680</v>
      </c>
    </row>
    <row r="15" spans="1:256" x14ac:dyDescent="0.25">
      <c r="A15" t="s">
        <v>92</v>
      </c>
      <c r="B15">
        <v>270</v>
      </c>
      <c r="C15">
        <v>360</v>
      </c>
      <c r="D15">
        <v>470</v>
      </c>
      <c r="E15">
        <v>560</v>
      </c>
      <c r="F15">
        <v>410</v>
      </c>
      <c r="G15">
        <v>520</v>
      </c>
      <c r="H15">
        <v>680</v>
      </c>
      <c r="I15">
        <v>840</v>
      </c>
    </row>
    <row r="23" spans="1:2" x14ac:dyDescent="0.25">
      <c r="A23" t="s">
        <v>93</v>
      </c>
      <c r="B23">
        <f>G14+G12+G11+G8</f>
        <v>760</v>
      </c>
    </row>
    <row r="24" spans="1:2" x14ac:dyDescent="0.25">
      <c r="A24" t="s">
        <v>94</v>
      </c>
      <c r="B24">
        <v>35</v>
      </c>
    </row>
    <row r="25" spans="1:2" x14ac:dyDescent="0.25">
      <c r="A25" t="s">
        <v>95</v>
      </c>
      <c r="B25">
        <f>B23*((100-B24)/100)</f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2016</vt:lpstr>
      <vt:lpstr>Sud</vt:lpstr>
      <vt:lpstr>Internet</vt:lpstr>
      <vt:lpstr>Tarifs Habitation</vt:lpstr>
      <vt:lpstr>Tarifs Partenaires Habitation</vt:lpstr>
      <vt:lpstr>Tarifs Partenaires Tertiaires</vt:lpstr>
      <vt:lpstr>tarifs accessibilité handicapés</vt:lpstr>
      <vt:lpstr>Tarif Michel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TERKI</dc:creator>
  <cp:lastModifiedBy>yannis11600@outlook.com</cp:lastModifiedBy>
  <dcterms:created xsi:type="dcterms:W3CDTF">2008-09-11T16:29:14Z</dcterms:created>
  <dcterms:modified xsi:type="dcterms:W3CDTF">2025-05-13T13:26:29Z</dcterms:modified>
</cp:coreProperties>
</file>